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M:\Yvonne G\Documents Aug 8 2017\Budget\FY 2018-19 Budget\"/>
    </mc:Choice>
  </mc:AlternateContent>
  <xr:revisionPtr revIDLastSave="0" documentId="13_ncr:1_{1253E94C-BD1A-41C7-B790-F3F449AF5102}" xr6:coauthVersionLast="40" xr6:coauthVersionMax="40" xr10:uidLastSave="{00000000-0000-0000-0000-000000000000}"/>
  <bookViews>
    <workbookView xWindow="0" yWindow="0" windowWidth="6285" windowHeight="0" firstSheet="8" activeTab="11" xr2:uid="{00000000-000D-0000-FFFF-FFFF00000000}"/>
  </bookViews>
  <sheets>
    <sheet name="Total Page" sheetId="23" r:id="rId1"/>
    <sheet name="GF Revenues" sheetId="8" r:id="rId2"/>
    <sheet name="GF - Code" sheetId="7" r:id="rId3"/>
    <sheet name="GF - Gen" sheetId="5" r:id="rId4"/>
    <sheet name="GF - Court" sheetId="9" r:id="rId5"/>
    <sheet name="GF - PD" sheetId="10" r:id="rId6"/>
    <sheet name="GF - PW" sheetId="11" r:id="rId7"/>
    <sheet name="GF - Park" sheetId="12" r:id="rId8"/>
    <sheet name="MDD" sheetId="13" r:id="rId9"/>
    <sheet name="Hotel Motel" sheetId="24" r:id="rId10"/>
    <sheet name="Streets" sheetId="14" r:id="rId11"/>
    <sheet name="Debt" sheetId="15" r:id="rId12"/>
    <sheet name="Cout Sec Tec" sheetId="16" r:id="rId13"/>
    <sheet name="Utility - Rev" sheetId="17" r:id="rId14"/>
    <sheet name="Utility - Exp" sheetId="18" r:id="rId15"/>
    <sheet name="Capital" sheetId="19" r:id="rId16"/>
    <sheet name="Impact Fees" sheetId="20" r:id="rId17"/>
  </sheets>
  <externalReferences>
    <externalReference r:id="rId18"/>
  </externalReferences>
  <definedNames>
    <definedName name="_xlnm.Print_Area" localSheetId="3">'GF - Gen'!$A:$H</definedName>
    <definedName name="_xlnm.Print_Area" localSheetId="1">'GF Revenues'!$A$1:$G$56</definedName>
    <definedName name="_xlnm.Print_Area" localSheetId="9">'Hotel Motel'!$A:$H</definedName>
    <definedName name="_xlnm.Print_Area" localSheetId="14">'Utility - Exp'!$A$1:$H$55</definedName>
    <definedName name="_xlnm.Print_Titles" localSheetId="15">Capital!$1:$2</definedName>
    <definedName name="_xlnm.Print_Titles" localSheetId="12">'Cout Sec Tec'!$1:$2</definedName>
    <definedName name="_xlnm.Print_Titles" localSheetId="11">Debt!$1:$2</definedName>
    <definedName name="_xlnm.Print_Titles" localSheetId="2">'GF - Code'!$1:$2</definedName>
    <definedName name="_xlnm.Print_Titles" localSheetId="4">'GF - Court'!$1:$2</definedName>
    <definedName name="_xlnm.Print_Titles" localSheetId="3">'GF - Gen'!$1:$2</definedName>
    <definedName name="_xlnm.Print_Titles" localSheetId="7">'GF - Park'!$1:$2</definedName>
    <definedName name="_xlnm.Print_Titles" localSheetId="5">'GF - PD'!$1:$2</definedName>
    <definedName name="_xlnm.Print_Titles" localSheetId="6">'GF - PW'!$1:$2</definedName>
    <definedName name="_xlnm.Print_Titles" localSheetId="1">'GF Revenues'!$1:$2</definedName>
    <definedName name="_xlnm.Print_Titles" localSheetId="9">'Hotel Motel'!$1:$2</definedName>
    <definedName name="_xlnm.Print_Titles" localSheetId="16">'Impact Fees'!$1:$2</definedName>
    <definedName name="_xlnm.Print_Titles" localSheetId="8">MDD!$1:$2</definedName>
    <definedName name="_xlnm.Print_Titles" localSheetId="10">Streets!$1:$2</definedName>
    <definedName name="_xlnm.Print_Titles" localSheetId="14">'Utility - Exp'!$1:$2</definedName>
    <definedName name="_xlnm.Print_Titles" localSheetId="13">'Utility - Rev'!$1:$2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4" i="23" l="1"/>
  <c r="D44" i="23"/>
  <c r="E44" i="23"/>
  <c r="F44" i="23"/>
  <c r="G44" i="23"/>
  <c r="H44" i="23"/>
  <c r="C45" i="23"/>
  <c r="C46" i="23" s="1"/>
  <c r="D45" i="23"/>
  <c r="D46" i="23" s="1"/>
  <c r="E45" i="23"/>
  <c r="F45" i="23"/>
  <c r="G45" i="23"/>
  <c r="G46" i="23" s="1"/>
  <c r="H45" i="23"/>
  <c r="E46" i="23"/>
  <c r="F46" i="23"/>
  <c r="C49" i="23" s="1"/>
  <c r="J21" i="8" l="1"/>
  <c r="L17" i="8"/>
  <c r="L18" i="8"/>
  <c r="L16" i="8"/>
  <c r="L13" i="8"/>
  <c r="L15" i="8"/>
  <c r="L14" i="8"/>
  <c r="L12" i="8"/>
  <c r="G42" i="5" l="1"/>
  <c r="I4" i="8" l="1"/>
  <c r="I6" i="8" s="1"/>
  <c r="G9" i="24"/>
  <c r="L9" i="24"/>
  <c r="G46" i="18" l="1"/>
  <c r="G44" i="18"/>
  <c r="F44" i="18"/>
  <c r="F9" i="14" l="1"/>
  <c r="F8" i="14"/>
  <c r="G49" i="18" l="1"/>
  <c r="G7" i="15"/>
  <c r="G8" i="14" l="1"/>
  <c r="G5" i="8"/>
  <c r="G6" i="8"/>
  <c r="G7" i="8"/>
  <c r="G8" i="8"/>
  <c r="G11" i="24" l="1"/>
  <c r="F11" i="24"/>
  <c r="E11" i="24"/>
  <c r="D11" i="24"/>
  <c r="C11" i="24"/>
  <c r="G5" i="24"/>
  <c r="F5" i="24"/>
  <c r="E5" i="24"/>
  <c r="D5" i="24"/>
  <c r="C5" i="24"/>
  <c r="G35" i="8"/>
  <c r="G7" i="7"/>
  <c r="F56" i="8" l="1"/>
  <c r="B1" i="23"/>
  <c r="H7" i="18"/>
  <c r="C20" i="17"/>
  <c r="F7" i="15"/>
  <c r="E7" i="15"/>
  <c r="D7" i="15"/>
  <c r="H26" i="13"/>
  <c r="H3" i="13"/>
  <c r="D22" i="12" l="1"/>
  <c r="G28" i="11"/>
  <c r="F28" i="11"/>
  <c r="C10" i="11"/>
  <c r="C28" i="11"/>
  <c r="D28" i="11"/>
  <c r="E28" i="11"/>
  <c r="H7" i="11"/>
  <c r="H42" i="5" l="1"/>
  <c r="H40" i="5"/>
  <c r="G9" i="5"/>
  <c r="F9" i="5"/>
  <c r="E9" i="5"/>
  <c r="D9" i="5"/>
  <c r="C9" i="5"/>
  <c r="C44" i="5"/>
  <c r="C46" i="5" l="1"/>
  <c r="H69" i="23"/>
  <c r="H70" i="23"/>
  <c r="G12" i="20"/>
  <c r="F12" i="20"/>
  <c r="E12" i="20"/>
  <c r="D12" i="20"/>
  <c r="C12" i="20"/>
  <c r="G5" i="20"/>
  <c r="F5" i="20"/>
  <c r="E5" i="20"/>
  <c r="D5" i="20"/>
  <c r="C5" i="20"/>
  <c r="C10" i="18" l="1"/>
  <c r="D10" i="18"/>
  <c r="E10" i="18"/>
  <c r="F10" i="18"/>
  <c r="G10" i="18"/>
  <c r="G20" i="17"/>
  <c r="D20" i="17"/>
  <c r="E20" i="17"/>
  <c r="F20" i="17"/>
  <c r="C9" i="12"/>
  <c r="D9" i="12"/>
  <c r="E9" i="12"/>
  <c r="F9" i="12"/>
  <c r="G9" i="12"/>
  <c r="C22" i="12"/>
  <c r="C24" i="12" s="1"/>
  <c r="E22" i="12"/>
  <c r="F22" i="12"/>
  <c r="G22" i="12"/>
  <c r="G24" i="12" l="1"/>
  <c r="F24" i="12"/>
  <c r="E24" i="12"/>
  <c r="D24" i="12"/>
  <c r="G17" i="19"/>
  <c r="G10" i="11" l="1"/>
  <c r="G30" i="11" s="1"/>
  <c r="G36" i="10"/>
  <c r="G12" i="10"/>
  <c r="G18" i="9"/>
  <c r="G8" i="9"/>
  <c r="G44" i="5"/>
  <c r="G23" i="7"/>
  <c r="G39" i="10" l="1"/>
  <c r="G20" i="9"/>
  <c r="G46" i="5"/>
  <c r="F52" i="18" l="1"/>
  <c r="E52" i="18"/>
  <c r="D52" i="18"/>
  <c r="C52" i="18"/>
  <c r="G42" i="18"/>
  <c r="F42" i="18"/>
  <c r="E42" i="18"/>
  <c r="D42" i="18"/>
  <c r="C42" i="18"/>
  <c r="C31" i="13"/>
  <c r="C14" i="13"/>
  <c r="G31" i="13"/>
  <c r="F31" i="13"/>
  <c r="E31" i="13"/>
  <c r="D31" i="13"/>
  <c r="G14" i="13"/>
  <c r="F14" i="13"/>
  <c r="E14" i="13"/>
  <c r="D14" i="13"/>
  <c r="F10" i="11"/>
  <c r="E10" i="11"/>
  <c r="D10" i="11"/>
  <c r="F18" i="9"/>
  <c r="E18" i="9"/>
  <c r="D18" i="9"/>
  <c r="C18" i="9"/>
  <c r="F8" i="9"/>
  <c r="E8" i="9"/>
  <c r="D8" i="9"/>
  <c r="C8" i="9"/>
  <c r="F44" i="5"/>
  <c r="E44" i="5"/>
  <c r="D44" i="5"/>
  <c r="C9" i="7"/>
  <c r="C23" i="7"/>
  <c r="F12" i="10"/>
  <c r="E12" i="10"/>
  <c r="D12" i="10"/>
  <c r="C12" i="10"/>
  <c r="F36" i="10"/>
  <c r="E36" i="10"/>
  <c r="H36" i="10" s="1"/>
  <c r="D36" i="10"/>
  <c r="C36" i="10"/>
  <c r="F23" i="7"/>
  <c r="E23" i="7"/>
  <c r="D23" i="7"/>
  <c r="F9" i="7"/>
  <c r="E9" i="7"/>
  <c r="D9" i="7"/>
  <c r="C54" i="18" l="1"/>
  <c r="F54" i="18"/>
  <c r="E54" i="18"/>
  <c r="D54" i="18"/>
  <c r="G33" i="13"/>
  <c r="C33" i="13"/>
  <c r="F33" i="13"/>
  <c r="D39" i="10"/>
  <c r="E39" i="10"/>
  <c r="F39" i="10"/>
  <c r="C39" i="10"/>
  <c r="F20" i="9"/>
  <c r="E20" i="9"/>
  <c r="D20" i="9"/>
  <c r="C20" i="9"/>
  <c r="F46" i="5"/>
  <c r="E46" i="5"/>
  <c r="F25" i="7"/>
  <c r="E25" i="7"/>
  <c r="D25" i="7"/>
  <c r="C25" i="7"/>
  <c r="F30" i="11"/>
  <c r="E30" i="11"/>
  <c r="C30" i="11"/>
  <c r="D33" i="13"/>
  <c r="D30" i="11"/>
  <c r="E33" i="13"/>
  <c r="D46" i="5"/>
  <c r="G52" i="18" l="1"/>
  <c r="G54" i="18" s="1"/>
  <c r="D114" i="23" l="1"/>
  <c r="E114" i="23"/>
  <c r="F114" i="23"/>
  <c r="G114" i="23"/>
  <c r="H114" i="23"/>
  <c r="D115" i="23"/>
  <c r="E115" i="23"/>
  <c r="F115" i="23"/>
  <c r="G115" i="23"/>
  <c r="H115" i="23"/>
  <c r="D103" i="23"/>
  <c r="E103" i="23"/>
  <c r="F103" i="23"/>
  <c r="G103" i="23"/>
  <c r="H103" i="23"/>
  <c r="D104" i="23"/>
  <c r="E104" i="23"/>
  <c r="F104" i="23"/>
  <c r="G104" i="23"/>
  <c r="H104" i="23"/>
  <c r="C115" i="23"/>
  <c r="C114" i="23"/>
  <c r="C104" i="23"/>
  <c r="C103" i="23"/>
  <c r="H90" i="23"/>
  <c r="H91" i="23"/>
  <c r="G91" i="23"/>
  <c r="F17" i="19"/>
  <c r="F91" i="23" s="1"/>
  <c r="E17" i="19"/>
  <c r="E91" i="23" s="1"/>
  <c r="D17" i="19"/>
  <c r="D91" i="23" s="1"/>
  <c r="C17" i="19"/>
  <c r="C91" i="23" s="1"/>
  <c r="G4" i="19"/>
  <c r="G90" i="23" s="1"/>
  <c r="F4" i="19"/>
  <c r="F90" i="23" s="1"/>
  <c r="E4" i="19"/>
  <c r="E90" i="23" s="1"/>
  <c r="D4" i="19"/>
  <c r="D90" i="23" s="1"/>
  <c r="C4" i="19"/>
  <c r="C90" i="23" s="1"/>
  <c r="H49" i="18"/>
  <c r="H48" i="18"/>
  <c r="H47" i="18"/>
  <c r="H46" i="18"/>
  <c r="H45" i="18"/>
  <c r="H44" i="18"/>
  <c r="H41" i="18"/>
  <c r="H39" i="18"/>
  <c r="H38" i="18"/>
  <c r="H37" i="18"/>
  <c r="H36" i="18"/>
  <c r="H35" i="18"/>
  <c r="H34" i="18"/>
  <c r="H33" i="18"/>
  <c r="H32" i="18"/>
  <c r="H31" i="18"/>
  <c r="H30" i="18"/>
  <c r="H29" i="18"/>
  <c r="H28" i="18"/>
  <c r="H27" i="18"/>
  <c r="H26" i="18"/>
  <c r="H25" i="18"/>
  <c r="H24" i="18"/>
  <c r="H23" i="18"/>
  <c r="H9" i="18"/>
  <c r="H22" i="18"/>
  <c r="H21" i="18"/>
  <c r="H20" i="18"/>
  <c r="H18" i="18"/>
  <c r="H17" i="18"/>
  <c r="H16" i="18"/>
  <c r="H15" i="18"/>
  <c r="H14" i="18"/>
  <c r="H13" i="18"/>
  <c r="H12" i="18"/>
  <c r="H8" i="18"/>
  <c r="H6" i="18"/>
  <c r="H5" i="18"/>
  <c r="H4" i="18"/>
  <c r="H3" i="18"/>
  <c r="G80" i="23"/>
  <c r="F80" i="23"/>
  <c r="E80" i="23"/>
  <c r="D80" i="23"/>
  <c r="C80" i="23"/>
  <c r="H4" i="17"/>
  <c r="H5" i="17"/>
  <c r="H6" i="17"/>
  <c r="H7" i="17"/>
  <c r="H8" i="17"/>
  <c r="H9" i="17"/>
  <c r="H10" i="17"/>
  <c r="H11" i="17"/>
  <c r="H12" i="17"/>
  <c r="H13" i="17"/>
  <c r="H14" i="17"/>
  <c r="H15" i="17"/>
  <c r="H16" i="17"/>
  <c r="H17" i="17"/>
  <c r="H18" i="17"/>
  <c r="H3" i="17"/>
  <c r="G79" i="23"/>
  <c r="F79" i="23"/>
  <c r="E79" i="23"/>
  <c r="D79" i="23"/>
  <c r="C79" i="23"/>
  <c r="G18" i="16"/>
  <c r="G70" i="23" s="1"/>
  <c r="F18" i="16"/>
  <c r="F70" i="23" s="1"/>
  <c r="E18" i="16"/>
  <c r="E70" i="23" s="1"/>
  <c r="D18" i="16"/>
  <c r="D70" i="23" s="1"/>
  <c r="C18" i="16"/>
  <c r="C70" i="23" s="1"/>
  <c r="G15" i="16"/>
  <c r="G69" i="23" s="1"/>
  <c r="F15" i="16"/>
  <c r="F69" i="23" s="1"/>
  <c r="E15" i="16"/>
  <c r="E69" i="23" s="1"/>
  <c r="D15" i="16"/>
  <c r="D69" i="23" s="1"/>
  <c r="C15" i="16"/>
  <c r="C69" i="23" s="1"/>
  <c r="C71" i="23" s="1"/>
  <c r="G9" i="16"/>
  <c r="G60" i="23" s="1"/>
  <c r="F9" i="16"/>
  <c r="F60" i="23" s="1"/>
  <c r="E9" i="16"/>
  <c r="E60" i="23" s="1"/>
  <c r="D9" i="16"/>
  <c r="D60" i="23" s="1"/>
  <c r="C9" i="16"/>
  <c r="C60" i="23" s="1"/>
  <c r="G5" i="16"/>
  <c r="H59" i="23" s="1"/>
  <c r="F5" i="16"/>
  <c r="F59" i="23" s="1"/>
  <c r="E5" i="16"/>
  <c r="E59" i="23" s="1"/>
  <c r="D5" i="16"/>
  <c r="D59" i="23" s="1"/>
  <c r="C5" i="16"/>
  <c r="C59" i="23" s="1"/>
  <c r="H3" i="15"/>
  <c r="H5" i="15"/>
  <c r="H4" i="15"/>
  <c r="G14" i="15"/>
  <c r="F14" i="15"/>
  <c r="E14" i="15"/>
  <c r="D14" i="15"/>
  <c r="C14" i="15"/>
  <c r="C7" i="15"/>
  <c r="D92" i="23" l="1"/>
  <c r="E116" i="23"/>
  <c r="F71" i="23"/>
  <c r="F116" i="23"/>
  <c r="C119" i="23" s="1"/>
  <c r="D105" i="23"/>
  <c r="E71" i="23"/>
  <c r="G71" i="23"/>
  <c r="D71" i="23"/>
  <c r="C116" i="23"/>
  <c r="F105" i="23"/>
  <c r="C108" i="23" s="1"/>
  <c r="D116" i="23"/>
  <c r="F92" i="23"/>
  <c r="C95" i="23" s="1"/>
  <c r="C96" i="23" s="1"/>
  <c r="E81" i="23"/>
  <c r="E92" i="23"/>
  <c r="G105" i="23"/>
  <c r="D81" i="23"/>
  <c r="C81" i="23"/>
  <c r="D61" i="23"/>
  <c r="H60" i="23"/>
  <c r="G59" i="23"/>
  <c r="G61" i="23" s="1"/>
  <c r="F81" i="23"/>
  <c r="C84" i="23" s="1"/>
  <c r="G92" i="23"/>
  <c r="E105" i="23"/>
  <c r="G116" i="23"/>
  <c r="C61" i="23"/>
  <c r="G81" i="23"/>
  <c r="H54" i="18"/>
  <c r="H80" i="23" s="1"/>
  <c r="H20" i="17"/>
  <c r="H79" i="23" s="1"/>
  <c r="C105" i="23"/>
  <c r="C92" i="23"/>
  <c r="E61" i="23"/>
  <c r="F61" i="23"/>
  <c r="C64" i="23" s="1"/>
  <c r="C65" i="23" s="1"/>
  <c r="H7" i="15"/>
  <c r="C50" i="23"/>
  <c r="C97" i="23" l="1"/>
  <c r="C66" i="23"/>
  <c r="C74" i="23"/>
  <c r="C75" i="23" s="1"/>
  <c r="C76" i="23" s="1"/>
  <c r="C85" i="23"/>
  <c r="C86" i="23" s="1"/>
  <c r="C120" i="23"/>
  <c r="C121" i="23" s="1"/>
  <c r="C109" i="23"/>
  <c r="C110" i="23" s="1"/>
  <c r="C51" i="23"/>
  <c r="H9" i="14" l="1"/>
  <c r="H8" i="14"/>
  <c r="H4" i="14"/>
  <c r="H3" i="14"/>
  <c r="G12" i="14"/>
  <c r="F12" i="14"/>
  <c r="F34" i="23" s="1"/>
  <c r="E12" i="14"/>
  <c r="E34" i="23" s="1"/>
  <c r="D12" i="14"/>
  <c r="D34" i="23" s="1"/>
  <c r="C12" i="14"/>
  <c r="C34" i="23" s="1"/>
  <c r="G6" i="14"/>
  <c r="F6" i="14"/>
  <c r="F33" i="23" s="1"/>
  <c r="E6" i="14"/>
  <c r="E33" i="23" s="1"/>
  <c r="D6" i="14"/>
  <c r="D33" i="23" s="1"/>
  <c r="C6" i="14"/>
  <c r="C33" i="23" s="1"/>
  <c r="H14" i="23"/>
  <c r="H30" i="13"/>
  <c r="H29" i="13"/>
  <c r="H28" i="13"/>
  <c r="H27" i="13"/>
  <c r="H24" i="13"/>
  <c r="H23" i="13"/>
  <c r="H22" i="13"/>
  <c r="H21" i="13"/>
  <c r="H19" i="13"/>
  <c r="H18" i="13"/>
  <c r="H17" i="13"/>
  <c r="H10" i="13"/>
  <c r="H9" i="13"/>
  <c r="H5" i="13"/>
  <c r="F35" i="23" l="1"/>
  <c r="C38" i="23" s="1"/>
  <c r="C39" i="23" s="1"/>
  <c r="E35" i="23"/>
  <c r="D35" i="23"/>
  <c r="C35" i="23"/>
  <c r="H6" i="14"/>
  <c r="H33" i="23" s="1"/>
  <c r="G33" i="23"/>
  <c r="H12" i="14"/>
  <c r="H34" i="23" s="1"/>
  <c r="G34" i="23"/>
  <c r="F24" i="23"/>
  <c r="E24" i="23"/>
  <c r="D24" i="23"/>
  <c r="C24" i="23"/>
  <c r="G6" i="13"/>
  <c r="G37" i="13" s="1"/>
  <c r="F6" i="13"/>
  <c r="E6" i="13"/>
  <c r="D6" i="13"/>
  <c r="C6" i="13"/>
  <c r="C23" i="23" l="1"/>
  <c r="C25" i="23" s="1"/>
  <c r="C37" i="13"/>
  <c r="D23" i="23"/>
  <c r="D25" i="23" s="1"/>
  <c r="D37" i="13"/>
  <c r="E23" i="23"/>
  <c r="E25" i="23" s="1"/>
  <c r="E37" i="13"/>
  <c r="F23" i="23"/>
  <c r="F25" i="23" s="1"/>
  <c r="C28" i="23" s="1"/>
  <c r="C29" i="23" s="1"/>
  <c r="F37" i="13"/>
  <c r="H6" i="13"/>
  <c r="G35" i="23"/>
  <c r="C40" i="23" s="1"/>
  <c r="G23" i="23"/>
  <c r="G24" i="23"/>
  <c r="H24" i="23" s="1"/>
  <c r="H23" i="23" l="1"/>
  <c r="G25" i="23"/>
  <c r="C30" i="23" s="1"/>
  <c r="G12" i="23"/>
  <c r="F12" i="23"/>
  <c r="E12" i="23"/>
  <c r="B7" i="23"/>
  <c r="B8" i="23"/>
  <c r="D12" i="23"/>
  <c r="C12" i="23"/>
  <c r="B12" i="23"/>
  <c r="H4" i="12"/>
  <c r="H5" i="12"/>
  <c r="H7" i="12"/>
  <c r="H11" i="12"/>
  <c r="H12" i="12"/>
  <c r="H8" i="12"/>
  <c r="H14" i="12"/>
  <c r="H15" i="12"/>
  <c r="H16" i="12"/>
  <c r="H17" i="12"/>
  <c r="H18" i="12"/>
  <c r="H19" i="12"/>
  <c r="H20" i="12"/>
  <c r="H3" i="12"/>
  <c r="H14" i="11"/>
  <c r="H4" i="11"/>
  <c r="H5" i="11"/>
  <c r="H6" i="11"/>
  <c r="H8" i="11"/>
  <c r="H12" i="11"/>
  <c r="H13" i="11"/>
  <c r="H15" i="11"/>
  <c r="H16" i="11"/>
  <c r="H9" i="11"/>
  <c r="H17" i="11"/>
  <c r="H18" i="11"/>
  <c r="H19" i="11"/>
  <c r="H20" i="11"/>
  <c r="H21" i="11"/>
  <c r="H22" i="11"/>
  <c r="H23" i="11"/>
  <c r="H25" i="11"/>
  <c r="H27" i="11"/>
  <c r="H3" i="11"/>
  <c r="E11" i="23"/>
  <c r="D11" i="23"/>
  <c r="C11" i="23"/>
  <c r="F11" i="23"/>
  <c r="B11" i="23"/>
  <c r="B10" i="23"/>
  <c r="B9" i="23"/>
  <c r="F10" i="23"/>
  <c r="E10" i="23"/>
  <c r="D10" i="23"/>
  <c r="C10" i="23"/>
  <c r="H4" i="10"/>
  <c r="H5" i="10"/>
  <c r="H6" i="10"/>
  <c r="H7" i="10"/>
  <c r="H8" i="10"/>
  <c r="H9" i="10"/>
  <c r="H10" i="10"/>
  <c r="H14" i="10"/>
  <c r="H15" i="10"/>
  <c r="H16" i="10"/>
  <c r="H17" i="10"/>
  <c r="H18" i="10"/>
  <c r="H19" i="10"/>
  <c r="H20" i="10"/>
  <c r="H11" i="10"/>
  <c r="H21" i="10"/>
  <c r="H22" i="10"/>
  <c r="H23" i="10"/>
  <c r="H24" i="10"/>
  <c r="H25" i="10"/>
  <c r="H26" i="10"/>
  <c r="H27" i="10"/>
  <c r="H28" i="10"/>
  <c r="H30" i="10"/>
  <c r="H31" i="10"/>
  <c r="H32" i="10"/>
  <c r="H33" i="10"/>
  <c r="H34" i="10"/>
  <c r="H35" i="10"/>
  <c r="H3" i="10"/>
  <c r="H3" i="9"/>
  <c r="H4" i="9"/>
  <c r="H5" i="9"/>
  <c r="H6" i="9"/>
  <c r="H10" i="9"/>
  <c r="H11" i="9"/>
  <c r="H12" i="9"/>
  <c r="H7" i="9"/>
  <c r="H13" i="9"/>
  <c r="H14" i="9"/>
  <c r="H15" i="9"/>
  <c r="H16" i="9"/>
  <c r="H17" i="9"/>
  <c r="F9" i="23"/>
  <c r="E9" i="23"/>
  <c r="D9" i="23"/>
  <c r="C9" i="23"/>
  <c r="H4" i="5"/>
  <c r="H5" i="5"/>
  <c r="H6" i="5"/>
  <c r="H7" i="5"/>
  <c r="H11" i="5"/>
  <c r="H12" i="5"/>
  <c r="H13" i="5"/>
  <c r="H14" i="5"/>
  <c r="H15" i="5"/>
  <c r="H16" i="5"/>
  <c r="H17" i="5"/>
  <c r="H18" i="5"/>
  <c r="H19" i="5"/>
  <c r="H20" i="5"/>
  <c r="H22" i="5"/>
  <c r="H8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3" i="5"/>
  <c r="G8" i="23"/>
  <c r="F8" i="23"/>
  <c r="E8" i="23"/>
  <c r="D8" i="23"/>
  <c r="C8" i="23"/>
  <c r="H3" i="5"/>
  <c r="H4" i="7"/>
  <c r="H5" i="7"/>
  <c r="H6" i="7"/>
  <c r="H11" i="7"/>
  <c r="H12" i="7"/>
  <c r="H13" i="7"/>
  <c r="H14" i="7"/>
  <c r="H15" i="7"/>
  <c r="H16" i="7"/>
  <c r="H8" i="7"/>
  <c r="H17" i="7"/>
  <c r="H18" i="7"/>
  <c r="H19" i="7"/>
  <c r="H20" i="7"/>
  <c r="H21" i="7"/>
  <c r="H22" i="7"/>
  <c r="G9" i="7"/>
  <c r="G25" i="7" s="1"/>
  <c r="F7" i="23"/>
  <c r="E7" i="23"/>
  <c r="D7" i="23"/>
  <c r="C7" i="23"/>
  <c r="H39" i="10" l="1"/>
  <c r="H10" i="23" s="1"/>
  <c r="H20" i="9"/>
  <c r="H9" i="23" s="1"/>
  <c r="H25" i="7"/>
  <c r="H7" i="23" s="1"/>
  <c r="H24" i="12"/>
  <c r="H12" i="23" s="1"/>
  <c r="E14" i="23"/>
  <c r="D14" i="23"/>
  <c r="H7" i="7"/>
  <c r="G7" i="23"/>
  <c r="G10" i="23"/>
  <c r="H46" i="5"/>
  <c r="H8" i="23" s="1"/>
  <c r="G9" i="23"/>
  <c r="C14" i="23"/>
  <c r="F14" i="23"/>
  <c r="H30" i="11"/>
  <c r="H11" i="23" s="1"/>
  <c r="G11" i="23" l="1"/>
  <c r="G14" i="23" s="1"/>
  <c r="F5" i="23"/>
  <c r="F15" i="23" s="1"/>
  <c r="C18" i="23" s="1"/>
  <c r="E56" i="8"/>
  <c r="E5" i="23" s="1"/>
  <c r="E15" i="23" s="1"/>
  <c r="D56" i="8"/>
  <c r="D5" i="23" s="1"/>
  <c r="D15" i="23" s="1"/>
  <c r="C56" i="8"/>
  <c r="C5" i="23" s="1"/>
  <c r="C15" i="23" s="1"/>
  <c r="C19" i="23" l="1"/>
  <c r="G30" i="8" l="1"/>
  <c r="G56" i="8" s="1"/>
  <c r="G5" i="23" s="1"/>
  <c r="G15" i="23" l="1"/>
  <c r="C20" i="23" s="1"/>
</calcChain>
</file>

<file path=xl/sharedStrings.xml><?xml version="1.0" encoding="utf-8"?>
<sst xmlns="http://schemas.openxmlformats.org/spreadsheetml/2006/main" count="1032" uniqueCount="589">
  <si>
    <t>Account Number</t>
  </si>
  <si>
    <t>Description</t>
  </si>
  <si>
    <t>Budget</t>
  </si>
  <si>
    <t>Actual</t>
  </si>
  <si>
    <t>Revenues</t>
  </si>
  <si>
    <t>10-400-010</t>
  </si>
  <si>
    <t>AD VALORUM TAXES - CURRENT</t>
  </si>
  <si>
    <t>10-400-015</t>
  </si>
  <si>
    <t>AD VALORUM TAXES - DELINQUENT</t>
  </si>
  <si>
    <t>10-400-020</t>
  </si>
  <si>
    <t>AD VALORUM TAXES - ATT FEES</t>
  </si>
  <si>
    <t>10-400-025</t>
  </si>
  <si>
    <t>AD VALORUM TAXES - PEN &amp; INT</t>
  </si>
  <si>
    <t>10-400-030</t>
  </si>
  <si>
    <t>AD VALORUM TAXES - TAX CERT</t>
  </si>
  <si>
    <t>10-400-050</t>
  </si>
  <si>
    <t>PARK USE INCOME</t>
  </si>
  <si>
    <t>10-400-060</t>
  </si>
  <si>
    <t>FOOD LICENSE INCOME</t>
  </si>
  <si>
    <t>10-400-065</t>
  </si>
  <si>
    <t>PERMITS</t>
  </si>
  <si>
    <t>10-400-066</t>
  </si>
  <si>
    <t>VARIANCE, ZONING, SUP REQUEST</t>
  </si>
  <si>
    <t>10-400-071</t>
  </si>
  <si>
    <t>CONTRACTOR REGISTRATION</t>
  </si>
  <si>
    <t>10-400-080</t>
  </si>
  <si>
    <t>INTEREST INCOME</t>
  </si>
  <si>
    <t>10-400-090</t>
  </si>
  <si>
    <t>RESTITUTION</t>
  </si>
  <si>
    <t>10-400-095</t>
  </si>
  <si>
    <t>MISC INCOME</t>
  </si>
  <si>
    <t>10-400-110</t>
  </si>
  <si>
    <t>STATE SALES TAX</t>
  </si>
  <si>
    <t>10-400-115</t>
  </si>
  <si>
    <t>PROPERTY RELEIF SALES TAX</t>
  </si>
  <si>
    <t>10-400-120</t>
  </si>
  <si>
    <t>MIXED BEVERAGE TAX</t>
  </si>
  <si>
    <t>10-400-125</t>
  </si>
  <si>
    <t>NSF CHECK FEE</t>
  </si>
  <si>
    <t>10-400-150</t>
  </si>
  <si>
    <t>FRANCHISE TAX</t>
  </si>
  <si>
    <t>10-400-151</t>
  </si>
  <si>
    <t>AMERICAN TOWER LEASE</t>
  </si>
  <si>
    <t>10-400-155</t>
  </si>
  <si>
    <t>CERTIFICATE OF OCCUPANCY</t>
  </si>
  <si>
    <t>10-400-451</t>
  </si>
  <si>
    <t>LEOSE TRAINING INCOME</t>
  </si>
  <si>
    <t>10-400-455</t>
  </si>
  <si>
    <t>PD NATIONAL NIGHT OUT</t>
  </si>
  <si>
    <t>10-400-901</t>
  </si>
  <si>
    <t>MISCELLANEOUS POLICE INCOME</t>
  </si>
  <si>
    <t>10-410-285</t>
  </si>
  <si>
    <t>10-410-296</t>
  </si>
  <si>
    <t>COPS LVISD</t>
  </si>
  <si>
    <t>10-410-297</t>
  </si>
  <si>
    <t>LVISD ADMINISTRATION FEES</t>
  </si>
  <si>
    <t>10-410-298</t>
  </si>
  <si>
    <t>POLICE REPORTS</t>
  </si>
  <si>
    <t>10-410-299</t>
  </si>
  <si>
    <t>LEASE PROCEED INCOME</t>
  </si>
  <si>
    <t>10-410-300</t>
  </si>
  <si>
    <t>MDD OVERHEAD TRANSFER IN</t>
  </si>
  <si>
    <t>10-415-315</t>
  </si>
  <si>
    <t>INDINGENT DEFENSE FUND (IDF)</t>
  </si>
  <si>
    <t>10-415-320</t>
  </si>
  <si>
    <t>LOCAL VIOLATION</t>
  </si>
  <si>
    <t>10-415-325</t>
  </si>
  <si>
    <t>MOVING VIOLATION FEE (MVF)</t>
  </si>
  <si>
    <t>10-415-330</t>
  </si>
  <si>
    <t>STATE JURY FEE (JRF)</t>
  </si>
  <si>
    <t>10-415-335</t>
  </si>
  <si>
    <t>STATE JUDICIAL SUPPORT FUND (J</t>
  </si>
  <si>
    <t>10-415-340</t>
  </si>
  <si>
    <t>STATE CONSOLIDATED COURT COST</t>
  </si>
  <si>
    <t>10-415-345</t>
  </si>
  <si>
    <t>STATE TRAFFIC FINE (STF)</t>
  </si>
  <si>
    <t>10-415-355</t>
  </si>
  <si>
    <t>FINE</t>
  </si>
  <si>
    <t>10-415-360</t>
  </si>
  <si>
    <t>TIME PAYMENT FEE</t>
  </si>
  <si>
    <t>10-415-365</t>
  </si>
  <si>
    <t>WARRANT FEE</t>
  </si>
  <si>
    <t>10-415-370</t>
  </si>
  <si>
    <t>ADMINISTRATIVE FEE</t>
  </si>
  <si>
    <t>10-415-371</t>
  </si>
  <si>
    <t>DISMISSAL FEE</t>
  </si>
  <si>
    <t>10-415-372</t>
  </si>
  <si>
    <t>ARREST FEE</t>
  </si>
  <si>
    <t>10-415-380</t>
  </si>
  <si>
    <t>OMNI COLLECTION FEE</t>
  </si>
  <si>
    <t>10-415-385</t>
  </si>
  <si>
    <t>DEFERRED FEE</t>
  </si>
  <si>
    <t>10-415-390</t>
  </si>
  <si>
    <t>CHILD SAFETY FINE</t>
  </si>
  <si>
    <t>10-415-391</t>
  </si>
  <si>
    <t>SCHOOL ZONE VIOLATION FEE</t>
  </si>
  <si>
    <t>10-415-392</t>
  </si>
  <si>
    <t>TRUANCY PREVENTION FEE</t>
  </si>
  <si>
    <t>10-415-395</t>
  </si>
  <si>
    <t>RESTITUTION INCOME</t>
  </si>
  <si>
    <t>12-400-080</t>
  </si>
  <si>
    <t>BANK INTEREST</t>
  </si>
  <si>
    <t>12-400-110</t>
  </si>
  <si>
    <t>SALES TAX</t>
  </si>
  <si>
    <t>14-400-010</t>
  </si>
  <si>
    <t>STREET MAINTENANCE TAX</t>
  </si>
  <si>
    <t>14-400-080</t>
  </si>
  <si>
    <t>20-400-010</t>
  </si>
  <si>
    <t>20-400-025</t>
  </si>
  <si>
    <t>20-400-080</t>
  </si>
  <si>
    <t>25-400-080</t>
  </si>
  <si>
    <t>INTEREST</t>
  </si>
  <si>
    <t>25-410-210</t>
  </si>
  <si>
    <t>COURTHOUSE SECURITY FEES</t>
  </si>
  <si>
    <t>35-400-080</t>
  </si>
  <si>
    <t>35-410-270</t>
  </si>
  <si>
    <t>STATE COURT COST - TECH FEE</t>
  </si>
  <si>
    <t>40-400-080</t>
  </si>
  <si>
    <t>40-400-095</t>
  </si>
  <si>
    <t>40-400-125</t>
  </si>
  <si>
    <t>40-400-505</t>
  </si>
  <si>
    <t>SALES TAX INCOME</t>
  </si>
  <si>
    <t>40-400-510</t>
  </si>
  <si>
    <t>WATER SALES</t>
  </si>
  <si>
    <t>40-400-520</t>
  </si>
  <si>
    <t>SEWER SALES</t>
  </si>
  <si>
    <t>40-400-530</t>
  </si>
  <si>
    <t>PENALTIES</t>
  </si>
  <si>
    <t>40-400-540</t>
  </si>
  <si>
    <t>OPER &amp; MAINTENANCE</t>
  </si>
  <si>
    <t>40-400-550</t>
  </si>
  <si>
    <t>GARBAGE SALES</t>
  </si>
  <si>
    <t>40-400-555</t>
  </si>
  <si>
    <t>OVERPAYMENT</t>
  </si>
  <si>
    <t>40-400-560</t>
  </si>
  <si>
    <t>NEW WATER HOOKUP FEES</t>
  </si>
  <si>
    <t>40-400-565</t>
  </si>
  <si>
    <t>NEW SEWER HOOKUP FEES</t>
  </si>
  <si>
    <t>40-400-570</t>
  </si>
  <si>
    <t>RECONNECTIONS</t>
  </si>
  <si>
    <t>40-400-590</t>
  </si>
  <si>
    <t>WATER DEPOSITS</t>
  </si>
  <si>
    <t>40-400-592</t>
  </si>
  <si>
    <t>GREASE TRAP PERMITS</t>
  </si>
  <si>
    <t>40-400-595</t>
  </si>
  <si>
    <t>ADJUSTMENTS</t>
  </si>
  <si>
    <t>41-400-080</t>
  </si>
  <si>
    <t>50-400-080</t>
  </si>
  <si>
    <t>50-400-585</t>
  </si>
  <si>
    <t>WATER IMPACT FEES</t>
  </si>
  <si>
    <t>51-400-080</t>
  </si>
  <si>
    <t>51-400-580</t>
  </si>
  <si>
    <t>SEWER IMPACT FEES</t>
  </si>
  <si>
    <t>Expenses</t>
  </si>
  <si>
    <t>10-500-010</t>
  </si>
  <si>
    <t>WAGES - CODE ENFORCEMENT</t>
  </si>
  <si>
    <t>10-500-110</t>
  </si>
  <si>
    <t>SOCIAL SECURITY</t>
  </si>
  <si>
    <t>10-500-115</t>
  </si>
  <si>
    <t>TMRS</t>
  </si>
  <si>
    <t>10-500-150</t>
  </si>
  <si>
    <t>EMPLOYEE INSURANCE</t>
  </si>
  <si>
    <t>10-500-210</t>
  </si>
  <si>
    <t>OFFICE EXPENSE</t>
  </si>
  <si>
    <t>10-500-230</t>
  </si>
  <si>
    <t>DUES AND SUBSCRIPTIONS</t>
  </si>
  <si>
    <t>TELEPHONE</t>
  </si>
  <si>
    <t>10-500-250</t>
  </si>
  <si>
    <t>UNIFORMS</t>
  </si>
  <si>
    <t>10-500-270</t>
  </si>
  <si>
    <t>TECHNOLOGY/SOFTWARE UPGRADES</t>
  </si>
  <si>
    <t>10-500-271</t>
  </si>
  <si>
    <t>MEDIA</t>
  </si>
  <si>
    <t>10-500-300</t>
  </si>
  <si>
    <t>CONTRACT SERVICES - BV</t>
  </si>
  <si>
    <t>10-500-320</t>
  </si>
  <si>
    <t>WORKERS COMP INSURANCE</t>
  </si>
  <si>
    <t>10-500-410</t>
  </si>
  <si>
    <t>LEGAL &amp; PROFESSIONAL - ENGINEE</t>
  </si>
  <si>
    <t>10-500-420</t>
  </si>
  <si>
    <t>LEGAL &amp; PROFESSIONAL - LEGAL</t>
  </si>
  <si>
    <t>10-500-425</t>
  </si>
  <si>
    <t>MUNI CODES</t>
  </si>
  <si>
    <t>10-500-450</t>
  </si>
  <si>
    <t>EMPLOYEE TRAINING</t>
  </si>
  <si>
    <t>10-500-610</t>
  </si>
  <si>
    <t>VEHICLE FUEL</t>
  </si>
  <si>
    <t>10-500-620</t>
  </si>
  <si>
    <t>VEHICLE REPAIR</t>
  </si>
  <si>
    <t>10-510-010</t>
  </si>
  <si>
    <t>WAGES - GENERAL</t>
  </si>
  <si>
    <t>10-510-020</t>
  </si>
  <si>
    <t>CAR/ PHONE ALLOWANCE</t>
  </si>
  <si>
    <t>10-510-110</t>
  </si>
  <si>
    <t>PAYROLL TAXES</t>
  </si>
  <si>
    <t>10-510-115</t>
  </si>
  <si>
    <t>10-510-150</t>
  </si>
  <si>
    <t>10-510-210</t>
  </si>
  <si>
    <t>10-510-212</t>
  </si>
  <si>
    <t>OFFICE EQUIPMENT RENTALS</t>
  </si>
  <si>
    <t>10-510-215</t>
  </si>
  <si>
    <t>OFFICE CLEANING</t>
  </si>
  <si>
    <t>10-510-220</t>
  </si>
  <si>
    <t>OFFICE SUPPLIES</t>
  </si>
  <si>
    <t>10-510-230</t>
  </si>
  <si>
    <t>10-510-240</t>
  </si>
  <si>
    <t>10-510-250</t>
  </si>
  <si>
    <t>10-510-260</t>
  </si>
  <si>
    <t>POSTAGE</t>
  </si>
  <si>
    <t>10-510-270</t>
  </si>
  <si>
    <t>TECHNOWLEDGE/SOFTWARE UPGRADES</t>
  </si>
  <si>
    <t>10-510-290</t>
  </si>
  <si>
    <t>UTILITIES</t>
  </si>
  <si>
    <t>10-510-310</t>
  </si>
  <si>
    <t>PROPERTY &amp; LIABILITY INSURANCE</t>
  </si>
  <si>
    <t>10-510-320</t>
  </si>
  <si>
    <t>10-510-330</t>
  </si>
  <si>
    <t>BONDING</t>
  </si>
  <si>
    <t>10-510-420</t>
  </si>
  <si>
    <t>10-510-421</t>
  </si>
  <si>
    <t>LEGAL &amp; PROFESSIONAL - COLLECT</t>
  </si>
  <si>
    <t>10-510-435</t>
  </si>
  <si>
    <t>FOOD LICENSE EXPENSE</t>
  </si>
  <si>
    <t>10-510-450</t>
  </si>
  <si>
    <t>10-510-451</t>
  </si>
  <si>
    <t>WCAD COLLECTION FEE</t>
  </si>
  <si>
    <t>10-510-452</t>
  </si>
  <si>
    <t>WCAC QUARTERLY PAYMENT</t>
  </si>
  <si>
    <t>10-510-460</t>
  </si>
  <si>
    <t>AUDIT EXPENSE</t>
  </si>
  <si>
    <t>10-510-465</t>
  </si>
  <si>
    <t>ELECTION EXPENSE</t>
  </si>
  <si>
    <t>10-510-470</t>
  </si>
  <si>
    <t>BANK SERVICE CHARGES</t>
  </si>
  <si>
    <t>10-510-475</t>
  </si>
  <si>
    <t>CONTRACT LABOR</t>
  </si>
  <si>
    <t>10-510-476</t>
  </si>
  <si>
    <t>CONTRACT SERVICES - CSI</t>
  </si>
  <si>
    <t>10-510-490</t>
  </si>
  <si>
    <t>ADS</t>
  </si>
  <si>
    <t>ALARM SERVICES</t>
  </si>
  <si>
    <t>10-510-610</t>
  </si>
  <si>
    <t>10-510-620</t>
  </si>
  <si>
    <t>10-510-670</t>
  </si>
  <si>
    <t>GENERAL SUPPLIES</t>
  </si>
  <si>
    <t>10-510-700</t>
  </si>
  <si>
    <t>LIBRARY DONATION</t>
  </si>
  <si>
    <t>10-510-755</t>
  </si>
  <si>
    <t>CITY PARK</t>
  </si>
  <si>
    <t>10-510-920</t>
  </si>
  <si>
    <t>MISCELLANEOUS EXPENSE</t>
  </si>
  <si>
    <t>10-515-010</t>
  </si>
  <si>
    <t>WAGES - COURT</t>
  </si>
  <si>
    <t>10-515-110</t>
  </si>
  <si>
    <t>10-515-115</t>
  </si>
  <si>
    <t>10-515-150</t>
  </si>
  <si>
    <t>10-515-210</t>
  </si>
  <si>
    <t>10-515-230</t>
  </si>
  <si>
    <t>10-515-271</t>
  </si>
  <si>
    <t>10-515-320</t>
  </si>
  <si>
    <t>10-515-415</t>
  </si>
  <si>
    <t>PROSECUTOR SERVICES</t>
  </si>
  <si>
    <t>10-515-420</t>
  </si>
  <si>
    <t>JURY EXPENSE</t>
  </si>
  <si>
    <t>10-515-450</t>
  </si>
  <si>
    <t>10-515-474</t>
  </si>
  <si>
    <t>OMNI COLLECTION</t>
  </si>
  <si>
    <t>10-515-550</t>
  </si>
  <si>
    <t>STATE COURT COSTS</t>
  </si>
  <si>
    <t>10-520-010</t>
  </si>
  <si>
    <t>WAGES - POLICE</t>
  </si>
  <si>
    <t>10-520-011</t>
  </si>
  <si>
    <t>10-520-012</t>
  </si>
  <si>
    <t>SHIFT DIFFERENTIAL</t>
  </si>
  <si>
    <t>10-520-015</t>
  </si>
  <si>
    <t>OVERTIME</t>
  </si>
  <si>
    <t>10-520-020</t>
  </si>
  <si>
    <t>CELL PHONE ALLOWANCE</t>
  </si>
  <si>
    <t>10-520-110</t>
  </si>
  <si>
    <t>10-520-115</t>
  </si>
  <si>
    <t>10-520-150</t>
  </si>
  <si>
    <t>10-520-160</t>
  </si>
  <si>
    <t>MEDICAL COST</t>
  </si>
  <si>
    <t>10-520-210</t>
  </si>
  <si>
    <t>10-520-220</t>
  </si>
  <si>
    <t>10-520-240</t>
  </si>
  <si>
    <t>10-520-250</t>
  </si>
  <si>
    <t>10-520-270</t>
  </si>
  <si>
    <t>10-520-310</t>
  </si>
  <si>
    <t>10-520-320</t>
  </si>
  <si>
    <t>10-520-330</t>
  </si>
  <si>
    <t>10-520-400</t>
  </si>
  <si>
    <t>PROFESSIONAL FEES</t>
  </si>
  <si>
    <t>10-520-450</t>
  </si>
  <si>
    <t>10-520-451</t>
  </si>
  <si>
    <t>LEOSE TRAINING EXPENSE</t>
  </si>
  <si>
    <t>10-520-477</t>
  </si>
  <si>
    <t>LAB TEST</t>
  </si>
  <si>
    <t>10-520-479</t>
  </si>
  <si>
    <t>COPS LVISD CONTRACT PAY</t>
  </si>
  <si>
    <t>10-520-480</t>
  </si>
  <si>
    <t>EVIDENCE SUPPLIES</t>
  </si>
  <si>
    <t>10-520-499</t>
  </si>
  <si>
    <t>ADS - PUBLICATIONS</t>
  </si>
  <si>
    <t>10-520-610</t>
  </si>
  <si>
    <t>10-520-620</t>
  </si>
  <si>
    <t>10-520-670</t>
  </si>
  <si>
    <t>10-520-690</t>
  </si>
  <si>
    <t>EQUIPMENT PURCHASES</t>
  </si>
  <si>
    <t>10-520-910</t>
  </si>
  <si>
    <t>WCSO DISPATCH</t>
  </si>
  <si>
    <t>10-520-920</t>
  </si>
  <si>
    <t>MICELLAENOUS</t>
  </si>
  <si>
    <t>10-530-010</t>
  </si>
  <si>
    <t>WAGES - PUBLIC WORKS</t>
  </si>
  <si>
    <t>10-530-015</t>
  </si>
  <si>
    <t>10-530-110</t>
  </si>
  <si>
    <t>10-530-115</t>
  </si>
  <si>
    <t>10-530-150</t>
  </si>
  <si>
    <t>10-530-210</t>
  </si>
  <si>
    <t>10-530-220</t>
  </si>
  <si>
    <t>10-530-240</t>
  </si>
  <si>
    <t>10-530-250</t>
  </si>
  <si>
    <t>10-530-310</t>
  </si>
  <si>
    <t>PROPERTY &amp; LIABILITY INSURNACE</t>
  </si>
  <si>
    <t>10-530-320</t>
  </si>
  <si>
    <t>10-530-450</t>
  </si>
  <si>
    <t>10-530-610</t>
  </si>
  <si>
    <t>10-530-620</t>
  </si>
  <si>
    <t>10-530-655</t>
  </si>
  <si>
    <t>REPAIR AND MAINTENANCE</t>
  </si>
  <si>
    <t>10-530-660</t>
  </si>
  <si>
    <t>TOOLS</t>
  </si>
  <si>
    <t>10-530-665</t>
  </si>
  <si>
    <t>STREET REPAIR</t>
  </si>
  <si>
    <t>10-530-670</t>
  </si>
  <si>
    <t>10-530-680</t>
  </si>
  <si>
    <t>LANDSCAPE</t>
  </si>
  <si>
    <t>10-530-690</t>
  </si>
  <si>
    <t>EQUIPMENT</t>
  </si>
  <si>
    <t>10-530-791</t>
  </si>
  <si>
    <t>EQUIPMENT - BIG ITEMS</t>
  </si>
  <si>
    <t>10-530-920</t>
  </si>
  <si>
    <t>10-580-010</t>
  </si>
  <si>
    <t>WAGES - PARK DEPARTMENT</t>
  </si>
  <si>
    <t>10-580-015</t>
  </si>
  <si>
    <t>10-580-110</t>
  </si>
  <si>
    <t>10-580-150</t>
  </si>
  <si>
    <t>10-580-240</t>
  </si>
  <si>
    <t>10-580-250</t>
  </si>
  <si>
    <t>10-580-320</t>
  </si>
  <si>
    <t>10-580-450</t>
  </si>
  <si>
    <t>10-580-610</t>
  </si>
  <si>
    <t>10-580-655</t>
  </si>
  <si>
    <t>10-580-660</t>
  </si>
  <si>
    <t>10-580-670</t>
  </si>
  <si>
    <t>CITY PARK SUPPLIES</t>
  </si>
  <si>
    <t>10-580-690</t>
  </si>
  <si>
    <t>PARK EQUIPMENT</t>
  </si>
  <si>
    <t>10-580-695</t>
  </si>
  <si>
    <t>PARK- CHRISTMAS</t>
  </si>
  <si>
    <t>10-580-791</t>
  </si>
  <si>
    <t>PARK GRANT ITEMS</t>
  </si>
  <si>
    <t>12-500-010</t>
  </si>
  <si>
    <t>WAGES - MDD</t>
  </si>
  <si>
    <t>12-500-050</t>
  </si>
  <si>
    <t>12-500-115</t>
  </si>
  <si>
    <t>12-500-150</t>
  </si>
  <si>
    <t>12-500-220</t>
  </si>
  <si>
    <t>12-500-230</t>
  </si>
  <si>
    <t>MEMBERSHIP/DUES</t>
  </si>
  <si>
    <t>12-500-231</t>
  </si>
  <si>
    <t>NEWS PUBLICATIONS/SUBSCRIPTION</t>
  </si>
  <si>
    <t>12-500-240</t>
  </si>
  <si>
    <t>12-500-320</t>
  </si>
  <si>
    <t>12-500-400</t>
  </si>
  <si>
    <t>FACILITY &amp; OVERHEAD COST TO GF</t>
  </si>
  <si>
    <t>12-500-410</t>
  </si>
  <si>
    <t>ENGINEERING</t>
  </si>
  <si>
    <t>12-500-420</t>
  </si>
  <si>
    <t>LEGAL</t>
  </si>
  <si>
    <t>12-500-450</t>
  </si>
  <si>
    <t>TRAINING/CONFERENCE/TRAVEL</t>
  </si>
  <si>
    <t>12-500-475</t>
  </si>
  <si>
    <t>CONSULTING/PLANNING</t>
  </si>
  <si>
    <t>12-500-476</t>
  </si>
  <si>
    <t>ADVERTISING</t>
  </si>
  <si>
    <t>12-500-477</t>
  </si>
  <si>
    <t>FACADE GRANTS</t>
  </si>
  <si>
    <t>12-500-478</t>
  </si>
  <si>
    <t>TRAFFIC STUDY</t>
  </si>
  <si>
    <t>14-500-100</t>
  </si>
  <si>
    <t>14-500-410</t>
  </si>
  <si>
    <t>PROFESSIONAL - ENGINEERING</t>
  </si>
  <si>
    <t>14-500-920</t>
  </si>
  <si>
    <t>20-800-800</t>
  </si>
  <si>
    <t>BOND OBLIG 2003 SERIES - PRIN</t>
  </si>
  <si>
    <t>20-800-810</t>
  </si>
  <si>
    <t>BOND OBLIG 2003 SERIES - INT</t>
  </si>
  <si>
    <t>20-800-820</t>
  </si>
  <si>
    <t>BOND OBLIG 2003 SERIES - ADMIN</t>
  </si>
  <si>
    <t>20-800-830</t>
  </si>
  <si>
    <t>LEASE PROCEED (TRANSFER OUT)</t>
  </si>
  <si>
    <t>25-900-100</t>
  </si>
  <si>
    <t>25-900-920</t>
  </si>
  <si>
    <t>35-900-100</t>
  </si>
  <si>
    <t>ANNUAL SOFTWARE MAINTENANCE</t>
  </si>
  <si>
    <t>40-540-010</t>
  </si>
  <si>
    <t>WAGES</t>
  </si>
  <si>
    <t>40-540-015</t>
  </si>
  <si>
    <t>40-540-110</t>
  </si>
  <si>
    <t>40-540-115</t>
  </si>
  <si>
    <t>40-540-150</t>
  </si>
  <si>
    <t>40-540-210</t>
  </si>
  <si>
    <t>40-540-230</t>
  </si>
  <si>
    <t>40-540-240</t>
  </si>
  <si>
    <t>40-540-260</t>
  </si>
  <si>
    <t>40-540-270</t>
  </si>
  <si>
    <t>40-540-280</t>
  </si>
  <si>
    <t>RETURNED CHECK</t>
  </si>
  <si>
    <t>40-540-281</t>
  </si>
  <si>
    <t>DEPOSIT REFUND</t>
  </si>
  <si>
    <t>40-540-284</t>
  </si>
  <si>
    <t>APPLIED DEPOSIT REIMBURSEMENT</t>
  </si>
  <si>
    <t>40-540-290</t>
  </si>
  <si>
    <t>40-540-310</t>
  </si>
  <si>
    <t>40-540-320</t>
  </si>
  <si>
    <t>40-540-400</t>
  </si>
  <si>
    <t>40-540-410</t>
  </si>
  <si>
    <t>40-540-411</t>
  </si>
  <si>
    <t>PERMITS &amp; INSPECTIONS</t>
  </si>
  <si>
    <t>40-540-450</t>
  </si>
  <si>
    <t>EMPLOYEE TRAINING &amp; LICENSING</t>
  </si>
  <si>
    <t>40-540-455</t>
  </si>
  <si>
    <t>CRWA MEETING REIMBURSEMENT</t>
  </si>
  <si>
    <t>40-540-460</t>
  </si>
  <si>
    <t>40-540-471</t>
  </si>
  <si>
    <t>PAYCLIX EXPENSE</t>
  </si>
  <si>
    <t>40-540-490</t>
  </si>
  <si>
    <t>40-540-610</t>
  </si>
  <si>
    <t>40-540-620</t>
  </si>
  <si>
    <t>40-540-710</t>
  </si>
  <si>
    <t>GARBAGE COLLECTION EXPENSE</t>
  </si>
  <si>
    <t>40-540-720</t>
  </si>
  <si>
    <t>SALES TAX EXPENSE</t>
  </si>
  <si>
    <t>40-540-810</t>
  </si>
  <si>
    <t>SUPPLIES AND REPAIRS</t>
  </si>
  <si>
    <t>40-540-820</t>
  </si>
  <si>
    <t>WWTP OPERATION</t>
  </si>
  <si>
    <t>40-540-830</t>
  </si>
  <si>
    <t>WATER ANALYSIS LAB</t>
  </si>
  <si>
    <t>40-540-840</t>
  </si>
  <si>
    <t>CHEMICALS</t>
  </si>
  <si>
    <t>40-540-880</t>
  </si>
  <si>
    <t>BULK WATER PURCHASE</t>
  </si>
  <si>
    <t>40-540-901</t>
  </si>
  <si>
    <t>WELL PROJECTS</t>
  </si>
  <si>
    <t>40-540-902</t>
  </si>
  <si>
    <t>40-540-909</t>
  </si>
  <si>
    <t>C OF O 2011 PRINCIPAL</t>
  </si>
  <si>
    <t>40-540-910</t>
  </si>
  <si>
    <t>SARA LOAN PRINCIPAL</t>
  </si>
  <si>
    <t>40-540-912</t>
  </si>
  <si>
    <t>C OF O 2011 INTEREST</t>
  </si>
  <si>
    <t>40-540-913</t>
  </si>
  <si>
    <t>SARA LOAN INTEREST</t>
  </si>
  <si>
    <t>40-540-916 -</t>
  </si>
  <si>
    <t>2016 SERIES BOND PAYMENT</t>
  </si>
  <si>
    <t>40-540-917</t>
  </si>
  <si>
    <t>2016 SERIES - INTEREST PAYMENT</t>
  </si>
  <si>
    <t>40-540-918</t>
  </si>
  <si>
    <t>2016 SERIES BOND - ADMIN FEE</t>
  </si>
  <si>
    <t>40-540-920</t>
  </si>
  <si>
    <t>41-500-100</t>
  </si>
  <si>
    <t>WATER METERS</t>
  </si>
  <si>
    <t>41-510-100</t>
  </si>
  <si>
    <t>WATER LINE REPLACEMENT</t>
  </si>
  <si>
    <t>41-510-115</t>
  </si>
  <si>
    <t>ENGINEERING - WATER LINE</t>
  </si>
  <si>
    <t>41-520-100</t>
  </si>
  <si>
    <t>WELL #7 PROJECT</t>
  </si>
  <si>
    <t>41-520-115</t>
  </si>
  <si>
    <t>ENGINEERING - WATER WELL #7</t>
  </si>
  <si>
    <t>FY2016</t>
  </si>
  <si>
    <t>FY2017</t>
  </si>
  <si>
    <t>FY2018</t>
  </si>
  <si>
    <t>Proposed</t>
  </si>
  <si>
    <t xml:space="preserve">General Fund </t>
  </si>
  <si>
    <t>Difference</t>
  </si>
  <si>
    <t>Total</t>
  </si>
  <si>
    <t xml:space="preserve"> </t>
  </si>
  <si>
    <t>Police Total</t>
  </si>
  <si>
    <t>Court Total</t>
  </si>
  <si>
    <t>Administration Total</t>
  </si>
  <si>
    <t>Public Works Total</t>
  </si>
  <si>
    <t>Total Expenses</t>
  </si>
  <si>
    <t>Parks Total</t>
  </si>
  <si>
    <t>*Notes:</t>
  </si>
  <si>
    <t>MDD Transfer = 25% of Administrators Salary with Benefits and Overhead of $500 per month</t>
  </si>
  <si>
    <t>Revenue Total</t>
  </si>
  <si>
    <t>Expense Total</t>
  </si>
  <si>
    <t>MDD Fund</t>
  </si>
  <si>
    <t>+/-</t>
  </si>
  <si>
    <t>Streets Fund</t>
  </si>
  <si>
    <t>Debt Service</t>
  </si>
  <si>
    <t>Exepnse Total</t>
  </si>
  <si>
    <t>Court Security</t>
  </si>
  <si>
    <t>Court Technology</t>
  </si>
  <si>
    <t>Utility Fund</t>
  </si>
  <si>
    <t>Utility Capital Fund</t>
  </si>
  <si>
    <t>Impact Fees - Water</t>
  </si>
  <si>
    <t>Impact Fees - Waste Water</t>
  </si>
  <si>
    <t>LAND LEASE - Calloway Well</t>
  </si>
  <si>
    <t>LVISD SRO OFFICER</t>
  </si>
  <si>
    <t>10-580-290</t>
  </si>
  <si>
    <t>UTILTIES</t>
  </si>
  <si>
    <t>10-580-115</t>
  </si>
  <si>
    <t>Operating Cost</t>
  </si>
  <si>
    <t>Personnel Cost</t>
  </si>
  <si>
    <t xml:space="preserve">Code Enforcement Total </t>
  </si>
  <si>
    <t xml:space="preserve">Utility Debt </t>
  </si>
  <si>
    <t>Current Fund Balance</t>
  </si>
  <si>
    <t>FY 2017 Revenue/Expenses</t>
  </si>
  <si>
    <t>New Fund Balance</t>
  </si>
  <si>
    <t>10-510-710</t>
  </si>
  <si>
    <t>CHILD ADVOCACY</t>
  </si>
  <si>
    <t>10-510-900</t>
  </si>
  <si>
    <t>CONTINGENCY FUND</t>
  </si>
  <si>
    <t>41-530-115</t>
  </si>
  <si>
    <t>ENGINEERING - ELEV TOWER</t>
  </si>
  <si>
    <t>Revenue/Expenses</t>
  </si>
  <si>
    <t>41-530-110</t>
  </si>
  <si>
    <t>41-530-111</t>
  </si>
  <si>
    <t>Elevated Tower Construction</t>
  </si>
  <si>
    <t>Elevated Tower Legal and Acquisition</t>
  </si>
  <si>
    <t>Elevated Tower Misc/Contingency</t>
  </si>
  <si>
    <t>10-530-120</t>
  </si>
  <si>
    <t>ON CALL PAY</t>
  </si>
  <si>
    <t>40-540-120</t>
  </si>
  <si>
    <t xml:space="preserve">Account  </t>
  </si>
  <si>
    <t>Number</t>
  </si>
  <si>
    <t>FY2019</t>
  </si>
  <si>
    <t>10-415-393</t>
  </si>
  <si>
    <t>SEATBELT FEE</t>
  </si>
  <si>
    <t>NATIONAL NIGHT OUT</t>
  </si>
  <si>
    <t>12-400-120</t>
  </si>
  <si>
    <t>EVENT VENDORS/DONATIONS</t>
  </si>
  <si>
    <t>EVENT PLANNING</t>
  </si>
  <si>
    <t>20-400-285</t>
  </si>
  <si>
    <t>Misc Income</t>
  </si>
  <si>
    <t>40-540-283</t>
  </si>
  <si>
    <t>BAD DEBT</t>
  </si>
  <si>
    <t>AS OF</t>
  </si>
  <si>
    <t>10-400-051</t>
  </si>
  <si>
    <t>PARK GRANT REIMBURSEMENT</t>
  </si>
  <si>
    <t>10-410-286</t>
  </si>
  <si>
    <t>10-400-070</t>
  </si>
  <si>
    <t>CREDIT CARD REWARD REVENUE</t>
  </si>
  <si>
    <t>BUSINESS RECRUITMENT</t>
  </si>
  <si>
    <t>12-500-455</t>
  </si>
  <si>
    <t>12-500-460</t>
  </si>
  <si>
    <t>WORKERS COMP</t>
  </si>
  <si>
    <t>New</t>
  </si>
  <si>
    <t>Hotel Tax Revenue</t>
  </si>
  <si>
    <t>Interest</t>
  </si>
  <si>
    <t>Misc. Expense</t>
  </si>
  <si>
    <t>Hotel Abatement Epense</t>
  </si>
  <si>
    <t>Revenues over Expenses</t>
  </si>
  <si>
    <t>ESD Cost</t>
  </si>
  <si>
    <t>10-520-600</t>
  </si>
  <si>
    <t>VEHICLE PURCHASE/LEASE</t>
  </si>
  <si>
    <t>Project FY 2019 Fund Balance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</si>
  <si>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</si>
  <si>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48 Rooms</t>
  </si>
  <si>
    <t>Operational 5 months</t>
  </si>
  <si>
    <t>Occ Rate 30% = 14</t>
  </si>
  <si>
    <t>Rate 89.99</t>
  </si>
  <si>
    <t>Days 125</t>
  </si>
  <si>
    <t>Increase</t>
  </si>
  <si>
    <t>New Property</t>
  </si>
  <si>
    <t>Tax Statement</t>
  </si>
  <si>
    <t>41-530-101</t>
  </si>
  <si>
    <t>Property Taxes</t>
  </si>
  <si>
    <t>Sales Tax</t>
  </si>
  <si>
    <t>LVISD</t>
  </si>
  <si>
    <t>Permits</t>
  </si>
  <si>
    <t>Franchise Fees</t>
  </si>
  <si>
    <t>Misc</t>
  </si>
  <si>
    <t>Municipal Court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</si>
</sst>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;[Red]\(#,##0.00\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4">
    <xf numFmtId="0" fontId="0" fillId="0" borderId="0" xfId="0"/>
    <xf numFmtId="0" fontId="2" fillId="0" borderId="0" xfId="0" applyFont="1"/>
    <xf numFmtId="164" fontId="2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49" fontId="3" fillId="0" borderId="0" xfId="0" applyNumberFormat="1" applyFont="1"/>
    <xf numFmtId="0" fontId="3" fillId="0" borderId="0" xfId="0" applyFont="1"/>
    <xf numFmtId="164" fontId="3" fillId="0" borderId="0" xfId="0" applyNumberFormat="1" applyFont="1" applyAlignment="1">
      <alignment horizontal="center" vertical="center"/>
    </xf>
    <xf numFmtId="9" fontId="3" fillId="0" borderId="0" xfId="2" applyFont="1" applyAlignment="1">
      <alignment horizontal="center"/>
    </xf>
    <xf numFmtId="49" fontId="3" fillId="0" borderId="1" xfId="0" applyNumberFormat="1" applyFont="1" applyBorder="1"/>
    <xf numFmtId="0" fontId="3" fillId="0" borderId="1" xfId="0" applyFont="1" applyBorder="1"/>
    <xf numFmtId="164" fontId="3" fillId="0" borderId="1" xfId="0" applyNumberFormat="1" applyFont="1" applyBorder="1" applyAlignment="1">
      <alignment horizontal="center" vertical="center"/>
    </xf>
    <xf numFmtId="9" fontId="3" fillId="0" borderId="1" xfId="2" quotePrefix="1" applyFont="1" applyBorder="1" applyAlignment="1">
      <alignment horizontal="center"/>
    </xf>
    <xf numFmtId="164" fontId="3" fillId="0" borderId="0" xfId="0" applyNumberFormat="1" applyFont="1" applyBorder="1" applyAlignment="1">
      <alignment horizontal="right"/>
    </xf>
    <xf numFmtId="0" fontId="3" fillId="0" borderId="0" xfId="0" applyFont="1" applyBorder="1"/>
    <xf numFmtId="164" fontId="3" fillId="0" borderId="0" xfId="0" applyNumberFormat="1" applyFont="1" applyBorder="1" applyAlignment="1">
      <alignment horizontal="center"/>
    </xf>
    <xf numFmtId="9" fontId="3" fillId="0" borderId="0" xfId="2" applyFont="1" applyBorder="1" applyAlignment="1">
      <alignment horizontal="center"/>
    </xf>
    <xf numFmtId="0" fontId="2" fillId="0" borderId="0" xfId="0" applyFont="1" applyAlignment="1"/>
    <xf numFmtId="43" fontId="2" fillId="0" borderId="0" xfId="1" applyFont="1" applyAlignment="1"/>
    <xf numFmtId="9" fontId="2" fillId="0" borderId="0" xfId="2" applyFont="1" applyAlignment="1">
      <alignment horizontal="center"/>
    </xf>
    <xf numFmtId="0" fontId="2" fillId="0" borderId="1" xfId="0" applyFont="1" applyBorder="1" applyAlignment="1"/>
    <xf numFmtId="43" fontId="2" fillId="0" borderId="1" xfId="1" applyFont="1" applyBorder="1" applyAlignment="1"/>
    <xf numFmtId="43" fontId="2" fillId="0" borderId="0" xfId="1" applyFont="1"/>
    <xf numFmtId="0" fontId="2" fillId="0" borderId="0" xfId="0" applyFont="1" applyAlignment="1">
      <alignment vertical="center"/>
    </xf>
    <xf numFmtId="43" fontId="2" fillId="0" borderId="0" xfId="1" applyFont="1" applyAlignment="1">
      <alignment vertical="center"/>
    </xf>
    <xf numFmtId="9" fontId="2" fillId="0" borderId="0" xfId="2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43" fontId="2" fillId="0" borderId="1" xfId="1" applyFont="1" applyBorder="1" applyAlignment="1">
      <alignment vertical="center"/>
    </xf>
    <xf numFmtId="9" fontId="2" fillId="0" borderId="1" xfId="2" applyFont="1" applyBorder="1" applyAlignment="1">
      <alignment horizontal="center"/>
    </xf>
    <xf numFmtId="9" fontId="2" fillId="0" borderId="0" xfId="2" applyFont="1" applyAlignment="1">
      <alignment vertical="center"/>
    </xf>
    <xf numFmtId="9" fontId="2" fillId="0" borderId="1" xfId="2" applyFont="1" applyBorder="1" applyAlignment="1">
      <alignment vertical="center"/>
    </xf>
    <xf numFmtId="0" fontId="2" fillId="0" borderId="1" xfId="0" applyFont="1" applyBorder="1"/>
    <xf numFmtId="43" fontId="2" fillId="0" borderId="1" xfId="1" applyFont="1" applyBorder="1"/>
    <xf numFmtId="49" fontId="2" fillId="0" borderId="0" xfId="0" applyNumberFormat="1" applyFont="1"/>
    <xf numFmtId="164" fontId="2" fillId="0" borderId="0" xfId="0" applyNumberFormat="1" applyFont="1" applyBorder="1" applyAlignment="1">
      <alignment horizontal="right"/>
    </xf>
    <xf numFmtId="49" fontId="2" fillId="0" borderId="0" xfId="0" quotePrefix="1" applyNumberFormat="1" applyFont="1" applyAlignment="1">
      <alignment vertical="center"/>
    </xf>
    <xf numFmtId="164" fontId="2" fillId="0" borderId="0" xfId="0" applyNumberFormat="1" applyFont="1" applyAlignment="1">
      <alignment horizontal="right" vertical="center"/>
    </xf>
    <xf numFmtId="164" fontId="3" fillId="0" borderId="1" xfId="0" applyNumberFormat="1" applyFont="1" applyBorder="1" applyAlignment="1">
      <alignment horizontal="right"/>
    </xf>
    <xf numFmtId="49" fontId="3" fillId="0" borderId="0" xfId="0" quotePrefix="1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/>
    </xf>
    <xf numFmtId="9" fontId="3" fillId="0" borderId="0" xfId="2" applyFont="1" applyAlignment="1">
      <alignment horizontal="center" vertical="center"/>
    </xf>
    <xf numFmtId="9" fontId="3" fillId="0" borderId="0" xfId="2" applyFont="1" applyAlignment="1">
      <alignment horizontal="right"/>
    </xf>
    <xf numFmtId="9" fontId="2" fillId="0" borderId="0" xfId="2" applyFont="1" applyAlignment="1">
      <alignment horizontal="right" vertical="center"/>
    </xf>
    <xf numFmtId="9" fontId="2" fillId="0" borderId="0" xfId="2" applyFont="1" applyAlignment="1">
      <alignment horizontal="right"/>
    </xf>
    <xf numFmtId="49" fontId="2" fillId="0" borderId="0" xfId="0" quotePrefix="1" applyNumberFormat="1" applyFont="1"/>
    <xf numFmtId="164" fontId="3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 vertical="center"/>
    </xf>
    <xf numFmtId="49" fontId="3" fillId="0" borderId="0" xfId="0" quotePrefix="1" applyNumberFormat="1" applyFont="1"/>
    <xf numFmtId="0" fontId="3" fillId="0" borderId="0" xfId="0" applyFont="1" applyAlignment="1">
      <alignment vertical="center"/>
    </xf>
    <xf numFmtId="164" fontId="2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49" fontId="2" fillId="0" borderId="1" xfId="0" quotePrefix="1" applyNumberFormat="1" applyFont="1" applyBorder="1" applyAlignment="1">
      <alignment vertical="center"/>
    </xf>
    <xf numFmtId="164" fontId="2" fillId="0" borderId="1" xfId="0" applyNumberFormat="1" applyFont="1" applyBorder="1" applyAlignment="1">
      <alignment horizontal="right" vertical="center"/>
    </xf>
    <xf numFmtId="9" fontId="2" fillId="0" borderId="1" xfId="2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49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164" fontId="3" fillId="0" borderId="0" xfId="0" applyNumberFormat="1" applyFont="1" applyBorder="1" applyAlignment="1">
      <alignment horizontal="right" wrapText="1"/>
    </xf>
    <xf numFmtId="0" fontId="2" fillId="0" borderId="0" xfId="0" applyFont="1" applyAlignment="1">
      <alignment wrapText="1"/>
    </xf>
    <xf numFmtId="164" fontId="2" fillId="0" borderId="0" xfId="0" applyNumberFormat="1" applyFont="1" applyFill="1" applyAlignment="1">
      <alignment horizontal="right" vertical="center"/>
    </xf>
    <xf numFmtId="164" fontId="2" fillId="0" borderId="0" xfId="0" applyNumberFormat="1" applyFont="1" applyFill="1" applyBorder="1" applyAlignment="1">
      <alignment horizontal="left"/>
    </xf>
    <xf numFmtId="164" fontId="2" fillId="2" borderId="0" xfId="0" applyNumberFormat="1" applyFont="1" applyFill="1" applyAlignment="1">
      <alignment horizontal="right"/>
    </xf>
    <xf numFmtId="49" fontId="2" fillId="0" borderId="0" xfId="0" quotePrefix="1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164" fontId="3" fillId="0" borderId="1" xfId="0" applyNumberFormat="1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right" wrapText="1"/>
    </xf>
    <xf numFmtId="9" fontId="3" fillId="0" borderId="1" xfId="2" applyFont="1" applyBorder="1" applyAlignment="1">
      <alignment horizontal="center" wrapText="1"/>
    </xf>
    <xf numFmtId="9" fontId="3" fillId="0" borderId="1" xfId="2" applyFont="1" applyBorder="1" applyAlignment="1">
      <alignment horizontal="right" wrapText="1"/>
    </xf>
    <xf numFmtId="164" fontId="3" fillId="0" borderId="0" xfId="0" applyNumberFormat="1" applyFont="1" applyBorder="1" applyAlignment="1">
      <alignment horizontal="right" vertical="center"/>
    </xf>
    <xf numFmtId="49" fontId="3" fillId="0" borderId="1" xfId="0" applyNumberFormat="1" applyFont="1" applyBorder="1" applyAlignment="1">
      <alignment horizontal="center" wrapText="1"/>
    </xf>
    <xf numFmtId="164" fontId="3" fillId="0" borderId="0" xfId="0" applyNumberFormat="1" applyFont="1" applyAlignment="1">
      <alignment horizontal="center" vertical="center"/>
    </xf>
    <xf numFmtId="49" fontId="4" fillId="0" borderId="0" xfId="0" applyNumberFormat="1" applyFont="1"/>
    <xf numFmtId="0" fontId="4" fillId="0" borderId="0" xfId="0" applyFont="1"/>
    <xf numFmtId="164" fontId="4" fillId="0" borderId="0" xfId="0" applyNumberFormat="1" applyFont="1" applyAlignment="1">
      <alignment horizontal="right"/>
    </xf>
    <xf numFmtId="0" fontId="5" fillId="0" borderId="0" xfId="0" applyFont="1"/>
    <xf numFmtId="49" fontId="4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wrapText="1"/>
    </xf>
    <xf numFmtId="164" fontId="4" fillId="0" borderId="1" xfId="0" applyNumberFormat="1" applyFont="1" applyBorder="1" applyAlignment="1">
      <alignment horizontal="center" wrapText="1"/>
    </xf>
    <xf numFmtId="164" fontId="4" fillId="0" borderId="0" xfId="0" applyNumberFormat="1" applyFont="1" applyBorder="1" applyAlignment="1">
      <alignment horizontal="right" wrapText="1"/>
    </xf>
    <xf numFmtId="0" fontId="5" fillId="0" borderId="0" xfId="0" applyFont="1" applyAlignment="1">
      <alignment wrapText="1"/>
    </xf>
    <xf numFmtId="49" fontId="5" fillId="0" borderId="0" xfId="0" quotePrefix="1" applyNumberFormat="1" applyFont="1" applyAlignment="1">
      <alignment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horizontal="right" vertical="center"/>
    </xf>
    <xf numFmtId="164" fontId="5" fillId="0" borderId="0" xfId="0" applyNumberFormat="1" applyFont="1" applyAlignment="1">
      <alignment horizontal="right"/>
    </xf>
    <xf numFmtId="164" fontId="5" fillId="0" borderId="0" xfId="0" applyNumberFormat="1" applyFont="1" applyBorder="1" applyAlignment="1">
      <alignment horizontal="right"/>
    </xf>
    <xf numFmtId="49" fontId="4" fillId="0" borderId="0" xfId="0" quotePrefix="1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49" fontId="5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49" fontId="5" fillId="0" borderId="0" xfId="0" applyNumberFormat="1" applyFont="1"/>
    <xf numFmtId="49" fontId="3" fillId="3" borderId="0" xfId="0" applyNumberFormat="1" applyFont="1" applyFill="1"/>
    <xf numFmtId="22" fontId="3" fillId="3" borderId="0" xfId="0" applyNumberFormat="1" applyFont="1" applyFill="1" applyAlignment="1">
      <alignment horizontal="left"/>
    </xf>
    <xf numFmtId="164" fontId="3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left"/>
    </xf>
    <xf numFmtId="164" fontId="2" fillId="0" borderId="1" xfId="0" applyNumberFormat="1" applyFont="1" applyFill="1" applyBorder="1" applyAlignment="1">
      <alignment horizontal="right" vertical="center"/>
    </xf>
    <xf numFmtId="44" fontId="2" fillId="0" borderId="0" xfId="3" applyFont="1" applyAlignment="1">
      <alignment horizontal="right"/>
    </xf>
    <xf numFmtId="43" fontId="2" fillId="0" borderId="0" xfId="0" applyNumberFormat="1" applyFont="1"/>
    <xf numFmtId="164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'GF Revenues'!$K$12:$K$18</c:f>
              <c:strCache>
                <c:ptCount val="7"/>
                <c:pt idx="0">
                  <c:v>Property Taxes</c:v>
                </c:pt>
                <c:pt idx="1">
                  <c:v>Sales Tax</c:v>
                </c:pt>
                <c:pt idx="2">
                  <c:v>LVISD</c:v>
                </c:pt>
                <c:pt idx="3">
                  <c:v>Permits</c:v>
                </c:pt>
                <c:pt idx="4">
                  <c:v>Franchise Fees</c:v>
                </c:pt>
                <c:pt idx="5">
                  <c:v>Misc</c:v>
                </c:pt>
                <c:pt idx="6">
                  <c:v>Municipal Court</c:v>
                </c:pt>
              </c:strCache>
            </c:strRef>
          </c:cat>
          <c:val>
            <c:numRef>
              <c:f>'GF Revenues'!$L$12:$L$18</c:f>
              <c:numCache>
                <c:formatCode>#,##0.00;[Red]\(#,##0.00\)</c:formatCode>
                <c:ptCount val="7"/>
                <c:pt idx="0">
                  <c:v>233387</c:v>
                </c:pt>
                <c:pt idx="1">
                  <c:v>866500</c:v>
                </c:pt>
                <c:pt idx="2">
                  <c:v>239328.49921600003</c:v>
                </c:pt>
                <c:pt idx="3">
                  <c:v>43800</c:v>
                </c:pt>
                <c:pt idx="4">
                  <c:v>70000</c:v>
                </c:pt>
                <c:pt idx="5">
                  <c:v>87112.000783999974</c:v>
                </c:pt>
                <c:pt idx="6">
                  <c:v>169820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7C-445F-ABDE-8A3FA6F8E3E7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66675</xdr:colOff>
      <xdr:row>22</xdr:row>
      <xdr:rowOff>142875</xdr:rowOff>
    </xdr:from>
    <xdr:to>
      <xdr:col>13</xdr:col>
      <xdr:colOff>409575</xdr:colOff>
      <xdr:row>38</xdr:row>
      <xdr:rowOff>142875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D7A1B0E-4934-4BD9-9526-F1BFE34737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ersonnel%20Cost%202018-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in"/>
      <sheetName val="Court"/>
      <sheetName val="Total Page"/>
      <sheetName val="Police"/>
      <sheetName val="Code"/>
      <sheetName val="Public Works"/>
      <sheetName val="Parks"/>
      <sheetName val="MDD"/>
      <sheetName val="Utilities"/>
      <sheetName val="Unfundeds"/>
      <sheetName val="WC"/>
      <sheetName val="Current Breakdown"/>
      <sheetName val="Comparison"/>
      <sheetName val="Sheet1"/>
      <sheetName val="Sheet2"/>
    </sheetNames>
    <sheetDataSet>
      <sheetData sheetId="0"/>
      <sheetData sheetId="1"/>
      <sheetData sheetId="2"/>
      <sheetData sheetId="3">
        <row r="47">
          <cell r="I47">
            <v>59664.249608000006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2"/>
  <sheetViews>
    <sheetView showGridLines="0" topLeftCell="A91" zoomScaleNormal="100" workbookViewId="0">
      <selection activeCell="B114" sqref="B114:G121"/>
    </sheetView>
  </sheetViews>
  <sheetFormatPr defaultColWidth="9.1328125" defaultRowHeight="13.15" x14ac:dyDescent="0.4"/>
  <cols>
    <col min="1" max="1" width="6.1328125" style="1" customWidth="1"/>
    <col min="2" max="2" width="22.73046875" style="1" bestFit="1" customWidth="1"/>
    <col min="3" max="7" width="13.265625" style="1" bestFit="1" customWidth="1"/>
    <col min="8" max="8" width="7.1328125" style="18" hidden="1" customWidth="1"/>
    <col min="9" max="9" width="9.1328125" style="1"/>
    <col min="10" max="10" width="11.59765625" style="1" bestFit="1" customWidth="1"/>
    <col min="11" max="11" width="9.1328125" style="1"/>
    <col min="12" max="12" width="11.59765625" style="1" bestFit="1" customWidth="1"/>
    <col min="13" max="16384" width="9.1328125" style="1"/>
  </cols>
  <sheetData>
    <row r="1" spans="1:15" x14ac:dyDescent="0.4">
      <c r="A1" s="95" t="s">
        <v>552</v>
      </c>
      <c r="B1" s="96">
        <f ca="1">NOW()</f>
        <v>43446.476477083335</v>
      </c>
    </row>
    <row r="2" spans="1:15" x14ac:dyDescent="0.4">
      <c r="C2" s="74" t="s">
        <v>483</v>
      </c>
      <c r="D2" s="74" t="s">
        <v>484</v>
      </c>
      <c r="E2" s="103" t="s">
        <v>485</v>
      </c>
      <c r="F2" s="103"/>
      <c r="G2" s="74" t="s">
        <v>541</v>
      </c>
      <c r="H2" s="7"/>
      <c r="I2" s="3"/>
      <c r="J2" s="3"/>
      <c r="K2" s="3"/>
      <c r="L2" s="3"/>
      <c r="M2" s="3"/>
      <c r="N2" s="3"/>
      <c r="O2" s="3"/>
    </row>
    <row r="3" spans="1:15" x14ac:dyDescent="0.4">
      <c r="A3" s="8" t="s">
        <v>490</v>
      </c>
      <c r="B3" s="9" t="s">
        <v>1</v>
      </c>
      <c r="C3" s="10" t="s">
        <v>3</v>
      </c>
      <c r="D3" s="10" t="s">
        <v>3</v>
      </c>
      <c r="E3" s="10" t="s">
        <v>2</v>
      </c>
      <c r="F3" s="10" t="s">
        <v>3</v>
      </c>
      <c r="G3" s="10" t="s">
        <v>486</v>
      </c>
      <c r="H3" s="11" t="s">
        <v>502</v>
      </c>
      <c r="I3" s="12"/>
      <c r="J3" s="12"/>
      <c r="K3" s="12"/>
      <c r="L3" s="12"/>
      <c r="M3" s="12"/>
      <c r="N3" s="12"/>
      <c r="O3" s="12"/>
    </row>
    <row r="4" spans="1:15" ht="12" customHeight="1" x14ac:dyDescent="0.4">
      <c r="A4" s="5" t="s">
        <v>487</v>
      </c>
      <c r="B4" s="13"/>
      <c r="C4" s="14"/>
      <c r="D4" s="14"/>
      <c r="E4" s="14"/>
      <c r="F4" s="14"/>
      <c r="G4" s="14"/>
      <c r="H4" s="15"/>
      <c r="I4" s="12"/>
      <c r="J4" s="12"/>
      <c r="K4" s="12"/>
      <c r="L4" s="12"/>
      <c r="M4" s="12"/>
      <c r="N4" s="12"/>
      <c r="O4" s="12"/>
    </row>
    <row r="5" spans="1:15" x14ac:dyDescent="0.4">
      <c r="B5" s="16" t="s">
        <v>4</v>
      </c>
      <c r="C5" s="17">
        <f>'GF Revenues'!C56</f>
        <v>1410316.4429999995</v>
      </c>
      <c r="D5" s="17">
        <f>'GF Revenues'!D56</f>
        <v>1427346.61</v>
      </c>
      <c r="E5" s="17">
        <f>'GF Revenues'!E56</f>
        <v>1578613.39</v>
      </c>
      <c r="F5" s="17">
        <f>'GF Revenues'!F56</f>
        <v>1429480.4199999997</v>
      </c>
      <c r="G5" s="17">
        <f>'GF Revenues'!G56</f>
        <v>1709947.4992160001</v>
      </c>
    </row>
    <row r="6" spans="1:15" ht="7.5" customHeight="1" x14ac:dyDescent="0.4">
      <c r="B6" s="16"/>
      <c r="C6" s="17"/>
      <c r="D6" s="17"/>
      <c r="E6" s="17"/>
      <c r="F6" s="17"/>
      <c r="G6" s="17"/>
    </row>
    <row r="7" spans="1:15" x14ac:dyDescent="0.4">
      <c r="B7" s="16" t="str">
        <f>'GF - Code'!B25</f>
        <v xml:space="preserve">Code Enforcement Total </v>
      </c>
      <c r="C7" s="17">
        <f>'GF - Code'!C25</f>
        <v>95694.659999999989</v>
      </c>
      <c r="D7" s="17">
        <f>'GF - Code'!D25</f>
        <v>73165.299999999988</v>
      </c>
      <c r="E7" s="17">
        <f>'GF - Code'!E25</f>
        <v>101539.06</v>
      </c>
      <c r="F7" s="17">
        <f>'GF - Code'!F25</f>
        <v>41372.18</v>
      </c>
      <c r="G7" s="17">
        <f>'GF - Code'!G25</f>
        <v>101308.68000000001</v>
      </c>
      <c r="H7" s="18">
        <f>'GF - Code'!H25</f>
        <v>-2.2688805667492895E-3</v>
      </c>
    </row>
    <row r="8" spans="1:15" x14ac:dyDescent="0.4">
      <c r="B8" s="16" t="str">
        <f>'GF - Gen'!B46</f>
        <v>Administration Total</v>
      </c>
      <c r="C8" s="17">
        <f>'GF - Gen'!C46</f>
        <v>345696.75</v>
      </c>
      <c r="D8" s="17">
        <f>'GF - Gen'!D46</f>
        <v>292195.16000000003</v>
      </c>
      <c r="E8" s="17">
        <f>'GF - Gen'!E46</f>
        <v>427880.93000000005</v>
      </c>
      <c r="F8" s="17">
        <f>'GF - Gen'!F46</f>
        <v>298847.05999999994</v>
      </c>
      <c r="G8" s="17">
        <f>'GF - Gen'!G46</f>
        <v>361535.68</v>
      </c>
      <c r="H8" s="18">
        <f>'GF - Gen'!H46</f>
        <v>-0.15505540291314232</v>
      </c>
    </row>
    <row r="9" spans="1:15" x14ac:dyDescent="0.4">
      <c r="B9" s="16" t="str">
        <f>'GF - Court'!B20</f>
        <v>Court Total</v>
      </c>
      <c r="C9" s="17">
        <f>'GF - Court'!C20</f>
        <v>94644.510000000009</v>
      </c>
      <c r="D9" s="17">
        <f>'GF - Court'!D20</f>
        <v>86993.790000000008</v>
      </c>
      <c r="E9" s="17">
        <f>'GF - Court'!E20</f>
        <v>109623.44</v>
      </c>
      <c r="F9" s="17">
        <f>'GF - Court'!F20</f>
        <v>97656.580000000016</v>
      </c>
      <c r="G9" s="17">
        <f>'GF - Court'!G20</f>
        <v>126802</v>
      </c>
      <c r="H9" s="18">
        <f>'GF - Court'!H20</f>
        <v>0.1567051718136194</v>
      </c>
    </row>
    <row r="10" spans="1:15" x14ac:dyDescent="0.4">
      <c r="B10" s="16" t="str">
        <f>'GF - PD'!B39</f>
        <v>Police Total</v>
      </c>
      <c r="C10" s="17">
        <f>'GF - PD'!C39</f>
        <v>531785.22</v>
      </c>
      <c r="D10" s="17">
        <f>'GF - PD'!D39</f>
        <v>636087.74699999997</v>
      </c>
      <c r="E10" s="17">
        <f>'GF - PD'!E39</f>
        <v>722972.96</v>
      </c>
      <c r="F10" s="17">
        <f>'GF - PD'!F39</f>
        <v>653570.94000000006</v>
      </c>
      <c r="G10" s="17">
        <f>'GF - PD'!G39</f>
        <v>879573.14</v>
      </c>
      <c r="H10" s="18">
        <f>'GF - PD'!H39</f>
        <v>0.21660586033535759</v>
      </c>
    </row>
    <row r="11" spans="1:15" x14ac:dyDescent="0.4">
      <c r="B11" s="16" t="str">
        <f>'GF - PW'!B30</f>
        <v>Public Works Total</v>
      </c>
      <c r="C11" s="17">
        <f>'GF - PW'!C30</f>
        <v>126690.37</v>
      </c>
      <c r="D11" s="17">
        <f>'GF - PW'!D30</f>
        <v>99592.170000000013</v>
      </c>
      <c r="E11" s="17">
        <f>'GF - PW'!E30</f>
        <v>201095</v>
      </c>
      <c r="F11" s="17">
        <f>'GF - PW'!F30</f>
        <v>133782.18</v>
      </c>
      <c r="G11" s="17">
        <f>'GF - PW'!G30</f>
        <v>169523</v>
      </c>
      <c r="H11" s="18">
        <f>'GF - PW'!H30</f>
        <v>-0.18624021519203884</v>
      </c>
    </row>
    <row r="12" spans="1:15" x14ac:dyDescent="0.4">
      <c r="B12" s="16" t="str">
        <f>'GF - Park'!B24</f>
        <v>Parks Total</v>
      </c>
      <c r="C12" s="17">
        <f>'GF - Park'!C24</f>
        <v>0</v>
      </c>
      <c r="D12" s="17">
        <f>'GF - Park'!D24</f>
        <v>172566.15</v>
      </c>
      <c r="E12" s="17">
        <f>'GF - Park'!E24</f>
        <v>64900</v>
      </c>
      <c r="F12" s="17">
        <f>'GF - Park'!F24</f>
        <v>49769.850000000006</v>
      </c>
      <c r="G12" s="17">
        <f>'GF - Park'!G24</f>
        <v>71205</v>
      </c>
      <c r="H12" s="18">
        <f>'GF - Park'!H24</f>
        <v>9.7149460708782748E-2</v>
      </c>
    </row>
    <row r="13" spans="1:15" ht="6.75" customHeight="1" x14ac:dyDescent="0.4">
      <c r="B13" s="16"/>
      <c r="C13" s="17"/>
      <c r="D13" s="17"/>
      <c r="E13" s="17"/>
      <c r="F13" s="17"/>
      <c r="G13" s="17"/>
    </row>
    <row r="14" spans="1:15" x14ac:dyDescent="0.4">
      <c r="B14" s="19" t="s">
        <v>495</v>
      </c>
      <c r="C14" s="20">
        <f>SUM(C7:C12)</f>
        <v>1194511.5099999998</v>
      </c>
      <c r="D14" s="20">
        <f>SUM(D7:D12)</f>
        <v>1360600.3169999998</v>
      </c>
      <c r="E14" s="20">
        <f>SUM(E7:E12)</f>
        <v>1628011.39</v>
      </c>
      <c r="F14" s="20">
        <f>SUM(F7:F12)</f>
        <v>1274998.79</v>
      </c>
      <c r="G14" s="20">
        <f>SUM(G7:G12)</f>
        <v>1709947.5</v>
      </c>
      <c r="H14" s="18">
        <f>'GF - Park'!H26</f>
        <v>0</v>
      </c>
      <c r="J14" s="101" t="s">
        <v>490</v>
      </c>
    </row>
    <row r="15" spans="1:15" x14ac:dyDescent="0.4">
      <c r="B15" s="16" t="s">
        <v>488</v>
      </c>
      <c r="C15" s="17">
        <f>C5-C14</f>
        <v>215804.93299999973</v>
      </c>
      <c r="D15" s="17">
        <f>D5-D14</f>
        <v>66746.293000000296</v>
      </c>
      <c r="E15" s="17">
        <f>E5-E14</f>
        <v>-49398</v>
      </c>
      <c r="F15" s="17">
        <f>F5-F14</f>
        <v>154481.62999999966</v>
      </c>
      <c r="G15" s="17">
        <f>G5-G14</f>
        <v>-7.8399991616606712E-4</v>
      </c>
      <c r="H15" s="18" t="s">
        <v>490</v>
      </c>
    </row>
    <row r="16" spans="1:15" x14ac:dyDescent="0.4">
      <c r="B16" s="16"/>
      <c r="C16" s="17"/>
      <c r="D16" s="17"/>
      <c r="E16" s="17"/>
      <c r="F16" s="17"/>
      <c r="G16" s="17"/>
      <c r="J16" s="101" t="s">
        <v>490</v>
      </c>
    </row>
    <row r="17" spans="1:12" x14ac:dyDescent="0.4">
      <c r="B17" s="16" t="s">
        <v>521</v>
      </c>
      <c r="C17" s="17">
        <v>1244313</v>
      </c>
      <c r="D17" s="17"/>
      <c r="E17" s="17"/>
      <c r="F17" s="17"/>
      <c r="G17" s="17"/>
    </row>
    <row r="18" spans="1:12" x14ac:dyDescent="0.4">
      <c r="B18" s="16" t="s">
        <v>530</v>
      </c>
      <c r="C18" s="17">
        <f>F15</f>
        <v>154481.62999999966</v>
      </c>
      <c r="D18" s="17"/>
      <c r="E18" s="17"/>
      <c r="F18" s="17"/>
      <c r="G18" s="17"/>
    </row>
    <row r="19" spans="1:12" x14ac:dyDescent="0.4">
      <c r="B19" s="16" t="s">
        <v>523</v>
      </c>
      <c r="C19" s="17">
        <f>C17+C18</f>
        <v>1398794.6299999997</v>
      </c>
      <c r="D19" s="17"/>
      <c r="E19" s="17"/>
      <c r="F19" s="17"/>
      <c r="G19" s="17"/>
    </row>
    <row r="20" spans="1:12" x14ac:dyDescent="0.4">
      <c r="B20" s="16" t="s">
        <v>571</v>
      </c>
      <c r="C20" s="17">
        <f>C19+G15</f>
        <v>1398794.6292159997</v>
      </c>
      <c r="D20" s="17"/>
      <c r="E20" s="17"/>
      <c r="F20" s="17"/>
      <c r="G20" s="17"/>
    </row>
    <row r="21" spans="1:12" x14ac:dyDescent="0.4">
      <c r="G21" s="21"/>
      <c r="L21" s="101" t="s">
        <v>490</v>
      </c>
    </row>
    <row r="22" spans="1:12" x14ac:dyDescent="0.4">
      <c r="A22" s="5" t="s">
        <v>501</v>
      </c>
      <c r="G22" s="21"/>
    </row>
    <row r="23" spans="1:12" x14ac:dyDescent="0.4">
      <c r="B23" s="22" t="s">
        <v>4</v>
      </c>
      <c r="C23" s="23">
        <f>MDD!C6</f>
        <v>51513.94</v>
      </c>
      <c r="D23" s="23">
        <f>MDD!D6</f>
        <v>312721.83</v>
      </c>
      <c r="E23" s="23">
        <f>MDD!E6</f>
        <v>305150</v>
      </c>
      <c r="F23" s="23">
        <f>MDD!F6</f>
        <v>247386.46999999997</v>
      </c>
      <c r="G23" s="23">
        <f>MDD!G6</f>
        <v>317680</v>
      </c>
      <c r="H23" s="24">
        <f>(G23-E23)/E23</f>
        <v>4.1061772898574468E-2</v>
      </c>
    </row>
    <row r="24" spans="1:12" x14ac:dyDescent="0.4">
      <c r="B24" s="25" t="s">
        <v>153</v>
      </c>
      <c r="C24" s="26">
        <f>MDD!C33</f>
        <v>79750.02</v>
      </c>
      <c r="D24" s="26">
        <f>MDD!D33</f>
        <v>101730.88</v>
      </c>
      <c r="E24" s="26">
        <f>MDD!E33</f>
        <v>187322.91999999998</v>
      </c>
      <c r="F24" s="26">
        <f>MDD!F33</f>
        <v>96800.92</v>
      </c>
      <c r="G24" s="26">
        <f>MDD!G33</f>
        <v>207033.66</v>
      </c>
      <c r="H24" s="24">
        <f>(G24-E24)/E24</f>
        <v>0.10522332237827609</v>
      </c>
    </row>
    <row r="25" spans="1:12" x14ac:dyDescent="0.4">
      <c r="B25" s="22" t="s">
        <v>488</v>
      </c>
      <c r="C25" s="23">
        <f>C23-C24</f>
        <v>-28236.080000000002</v>
      </c>
      <c r="D25" s="23">
        <f t="shared" ref="D25:G25" si="0">D23-D24</f>
        <v>210990.95</v>
      </c>
      <c r="E25" s="23">
        <f t="shared" si="0"/>
        <v>117827.08000000002</v>
      </c>
      <c r="F25" s="23">
        <f t="shared" si="0"/>
        <v>150585.54999999999</v>
      </c>
      <c r="G25" s="23">
        <f t="shared" si="0"/>
        <v>110646.34</v>
      </c>
      <c r="H25" s="24" t="s">
        <v>490</v>
      </c>
    </row>
    <row r="26" spans="1:12" x14ac:dyDescent="0.4">
      <c r="B26" s="22"/>
      <c r="C26" s="23"/>
      <c r="D26" s="23"/>
      <c r="E26" s="23"/>
      <c r="F26" s="23"/>
      <c r="G26" s="23"/>
      <c r="H26" s="24"/>
    </row>
    <row r="27" spans="1:12" x14ac:dyDescent="0.4">
      <c r="B27" s="16" t="s">
        <v>521</v>
      </c>
      <c r="C27" s="17">
        <v>867712</v>
      </c>
      <c r="D27" s="23"/>
      <c r="E27" s="23"/>
      <c r="F27" s="23"/>
      <c r="G27" s="23"/>
      <c r="H27" s="24"/>
    </row>
    <row r="28" spans="1:12" x14ac:dyDescent="0.4">
      <c r="B28" s="16" t="s">
        <v>530</v>
      </c>
      <c r="C28" s="17">
        <f>F25</f>
        <v>150585.54999999999</v>
      </c>
      <c r="D28" s="23"/>
      <c r="E28" s="23"/>
      <c r="F28" s="23"/>
      <c r="G28" s="23"/>
      <c r="H28" s="24"/>
    </row>
    <row r="29" spans="1:12" x14ac:dyDescent="0.4">
      <c r="B29" s="16" t="s">
        <v>523</v>
      </c>
      <c r="C29" s="17">
        <f>C27+C28</f>
        <v>1018297.55</v>
      </c>
      <c r="D29" s="21"/>
      <c r="E29" s="21"/>
      <c r="F29" s="21"/>
      <c r="G29" s="21"/>
    </row>
    <row r="30" spans="1:12" x14ac:dyDescent="0.4">
      <c r="B30" s="16" t="s">
        <v>571</v>
      </c>
      <c r="C30" s="17">
        <f>C29+G25</f>
        <v>1128943.8900000001</v>
      </c>
      <c r="D30" s="17"/>
      <c r="E30" s="17"/>
      <c r="F30" s="17"/>
      <c r="G30" s="17"/>
    </row>
    <row r="31" spans="1:12" x14ac:dyDescent="0.4">
      <c r="B31" s="16"/>
      <c r="C31" s="17"/>
      <c r="D31" s="21"/>
      <c r="E31" s="21"/>
      <c r="F31" s="21"/>
      <c r="G31" s="21"/>
    </row>
    <row r="32" spans="1:12" x14ac:dyDescent="0.4">
      <c r="A32" s="5" t="s">
        <v>503</v>
      </c>
      <c r="G32" s="21"/>
    </row>
    <row r="33" spans="1:8" x14ac:dyDescent="0.4">
      <c r="B33" s="16" t="s">
        <v>4</v>
      </c>
      <c r="C33" s="17">
        <f>Streets!C6</f>
        <v>150342.15</v>
      </c>
      <c r="D33" s="17">
        <f>Streets!D6</f>
        <v>159542.25999999998</v>
      </c>
      <c r="E33" s="17">
        <f>Streets!E6</f>
        <v>166817</v>
      </c>
      <c r="F33" s="17">
        <f>Streets!F6</f>
        <v>126639.69</v>
      </c>
      <c r="G33" s="17">
        <f>Streets!G6</f>
        <v>167650</v>
      </c>
      <c r="H33" s="18">
        <f>Streets!H6</f>
        <v>4.9934958667282115E-3</v>
      </c>
    </row>
    <row r="34" spans="1:8" x14ac:dyDescent="0.4">
      <c r="B34" s="19" t="s">
        <v>153</v>
      </c>
      <c r="C34" s="20">
        <f>Streets!C12</f>
        <v>17563.46</v>
      </c>
      <c r="D34" s="20">
        <f>Streets!D12</f>
        <v>234106.01</v>
      </c>
      <c r="E34" s="20">
        <f>Streets!E12</f>
        <v>331340.15999999997</v>
      </c>
      <c r="F34" s="20">
        <f>Streets!F12</f>
        <v>262553.69</v>
      </c>
      <c r="G34" s="20">
        <f>Streets!G12</f>
        <v>167650</v>
      </c>
      <c r="H34" s="27">
        <f>Streets!H12</f>
        <v>-0.49402450943465465</v>
      </c>
    </row>
    <row r="35" spans="1:8" x14ac:dyDescent="0.4">
      <c r="B35" s="16" t="s">
        <v>488</v>
      </c>
      <c r="C35" s="17">
        <f>C33-C34</f>
        <v>132778.69</v>
      </c>
      <c r="D35" s="17">
        <f t="shared" ref="D35" si="1">D33-D34</f>
        <v>-74563.750000000029</v>
      </c>
      <c r="E35" s="17">
        <f t="shared" ref="E35" si="2">E33-E34</f>
        <v>-164523.15999999997</v>
      </c>
      <c r="F35" s="17">
        <f t="shared" ref="F35" si="3">F33-F34</f>
        <v>-135914</v>
      </c>
      <c r="G35" s="17">
        <f t="shared" ref="G35" si="4">G33-G34</f>
        <v>0</v>
      </c>
      <c r="H35" s="18" t="s">
        <v>490</v>
      </c>
    </row>
    <row r="36" spans="1:8" x14ac:dyDescent="0.4">
      <c r="G36" s="21"/>
    </row>
    <row r="37" spans="1:8" x14ac:dyDescent="0.4">
      <c r="B37" s="16" t="s">
        <v>521</v>
      </c>
      <c r="C37" s="17">
        <v>423933</v>
      </c>
      <c r="D37" s="23"/>
      <c r="E37" s="23"/>
      <c r="F37" s="23"/>
      <c r="G37" s="23"/>
      <c r="H37" s="24"/>
    </row>
    <row r="38" spans="1:8" x14ac:dyDescent="0.4">
      <c r="B38" s="16" t="s">
        <v>530</v>
      </c>
      <c r="C38" s="17">
        <f>F35</f>
        <v>-135914</v>
      </c>
      <c r="D38" s="23"/>
      <c r="E38" s="23"/>
      <c r="F38" s="23"/>
      <c r="G38" s="23"/>
      <c r="H38" s="24"/>
    </row>
    <row r="39" spans="1:8" x14ac:dyDescent="0.4">
      <c r="B39" s="16" t="s">
        <v>523</v>
      </c>
      <c r="C39" s="17">
        <f>C37+C38</f>
        <v>288019</v>
      </c>
      <c r="D39" s="21"/>
      <c r="E39" s="21"/>
      <c r="F39" s="21"/>
      <c r="G39" s="21"/>
    </row>
    <row r="40" spans="1:8" x14ac:dyDescent="0.4">
      <c r="B40" s="16" t="s">
        <v>571</v>
      </c>
      <c r="C40" s="17">
        <f>C39+G35</f>
        <v>288019</v>
      </c>
      <c r="D40" s="17"/>
      <c r="E40" s="17"/>
      <c r="F40" s="17"/>
      <c r="G40" s="17"/>
    </row>
    <row r="41" spans="1:8" x14ac:dyDescent="0.4">
      <c r="G41" s="21"/>
    </row>
    <row r="42" spans="1:8" x14ac:dyDescent="0.4">
      <c r="G42" s="21"/>
    </row>
    <row r="43" spans="1:8" x14ac:dyDescent="0.4">
      <c r="A43" s="5" t="s">
        <v>504</v>
      </c>
      <c r="G43" s="21"/>
    </row>
    <row r="44" spans="1:8" x14ac:dyDescent="0.4">
      <c r="B44" s="22" t="s">
        <v>4</v>
      </c>
      <c r="C44" s="23">
        <f>Debt!C7</f>
        <v>19026.639999999996</v>
      </c>
      <c r="D44" s="23">
        <f>Debt!D7</f>
        <v>18485.580000000002</v>
      </c>
      <c r="E44" s="23">
        <f>Debt!E7</f>
        <v>19415.8</v>
      </c>
      <c r="F44" s="23">
        <f>Debt!F7</f>
        <v>18407.560000000001</v>
      </c>
      <c r="G44" s="23">
        <f>Debt!G7</f>
        <v>380</v>
      </c>
      <c r="H44" s="28">
        <f>Debt!H7</f>
        <v>-0.98042831096323613</v>
      </c>
    </row>
    <row r="45" spans="1:8" x14ac:dyDescent="0.4">
      <c r="B45" s="25" t="s">
        <v>153</v>
      </c>
      <c r="C45" s="26">
        <f>Debt!C14</f>
        <v>31054.400000000001</v>
      </c>
      <c r="D45" s="26">
        <f>Debt!D14</f>
        <v>58685.99</v>
      </c>
      <c r="E45" s="26">
        <f>Debt!E14</f>
        <v>45684.54</v>
      </c>
      <c r="F45" s="26">
        <f>Debt!F14</f>
        <v>17894.2</v>
      </c>
      <c r="G45" s="26">
        <f>Debt!G14</f>
        <v>0</v>
      </c>
      <c r="H45" s="29">
        <f>Debt!H14</f>
        <v>0</v>
      </c>
    </row>
    <row r="46" spans="1:8" x14ac:dyDescent="0.4">
      <c r="B46" s="22" t="s">
        <v>488</v>
      </c>
      <c r="C46" s="23">
        <f>C44-C45</f>
        <v>-12027.760000000006</v>
      </c>
      <c r="D46" s="23">
        <f t="shared" ref="D46" si="5">D44-D45</f>
        <v>-40200.409999999996</v>
      </c>
      <c r="E46" s="23">
        <f t="shared" ref="E46" si="6">E44-E45</f>
        <v>-26268.74</v>
      </c>
      <c r="F46" s="23">
        <f t="shared" ref="F46" si="7">F44-F45</f>
        <v>513.36000000000058</v>
      </c>
      <c r="G46" s="23">
        <f t="shared" ref="G46" si="8">G44-G45</f>
        <v>380</v>
      </c>
      <c r="H46" s="24" t="s">
        <v>490</v>
      </c>
    </row>
    <row r="47" spans="1:8" x14ac:dyDescent="0.4">
      <c r="G47" s="21"/>
    </row>
    <row r="48" spans="1:8" x14ac:dyDescent="0.4">
      <c r="B48" s="16" t="s">
        <v>521</v>
      </c>
      <c r="C48" s="17">
        <v>60170.74</v>
      </c>
      <c r="D48" s="23"/>
      <c r="E48" s="23"/>
      <c r="F48" s="23"/>
      <c r="G48" s="23"/>
      <c r="H48" s="24"/>
    </row>
    <row r="49" spans="1:8" x14ac:dyDescent="0.4">
      <c r="B49" s="16" t="s">
        <v>530</v>
      </c>
      <c r="C49" s="17">
        <f>F46</f>
        <v>513.36000000000058</v>
      </c>
      <c r="D49" s="23"/>
      <c r="E49" s="23"/>
      <c r="F49" s="23"/>
      <c r="G49" s="23"/>
      <c r="H49" s="24"/>
    </row>
    <row r="50" spans="1:8" x14ac:dyDescent="0.4">
      <c r="B50" s="16" t="s">
        <v>523</v>
      </c>
      <c r="C50" s="17">
        <f>C48+C49</f>
        <v>60684.1</v>
      </c>
      <c r="D50" s="21"/>
      <c r="E50" s="21"/>
      <c r="F50" s="21"/>
      <c r="G50" s="21"/>
    </row>
    <row r="51" spans="1:8" x14ac:dyDescent="0.4">
      <c r="B51" s="16" t="s">
        <v>571</v>
      </c>
      <c r="C51" s="17">
        <f>C50+G46</f>
        <v>61064.1</v>
      </c>
      <c r="D51" s="17"/>
      <c r="E51" s="17"/>
      <c r="F51" s="17"/>
      <c r="G51" s="17"/>
    </row>
    <row r="52" spans="1:8" x14ac:dyDescent="0.4">
      <c r="G52" s="21"/>
    </row>
    <row r="53" spans="1:8" x14ac:dyDescent="0.4">
      <c r="G53" s="21"/>
    </row>
    <row r="54" spans="1:8" x14ac:dyDescent="0.4">
      <c r="G54" s="21"/>
    </row>
    <row r="55" spans="1:8" x14ac:dyDescent="0.4">
      <c r="G55" s="21"/>
    </row>
    <row r="56" spans="1:8" x14ac:dyDescent="0.4">
      <c r="G56" s="21"/>
    </row>
    <row r="57" spans="1:8" x14ac:dyDescent="0.4">
      <c r="G57" s="21"/>
    </row>
    <row r="58" spans="1:8" x14ac:dyDescent="0.4">
      <c r="A58" s="5" t="s">
        <v>506</v>
      </c>
      <c r="B58" s="5"/>
    </row>
    <row r="59" spans="1:8" x14ac:dyDescent="0.4">
      <c r="B59" s="22" t="s">
        <v>4</v>
      </c>
      <c r="C59" s="23">
        <f>'Cout Sec Tec'!C5</f>
        <v>1578.15</v>
      </c>
      <c r="D59" s="23">
        <f>'Cout Sec Tec'!D5</f>
        <v>1324.75</v>
      </c>
      <c r="E59" s="23">
        <f>'Cout Sec Tec'!E5</f>
        <v>1601</v>
      </c>
      <c r="F59" s="23">
        <f>'Cout Sec Tec'!F5</f>
        <v>2255.48</v>
      </c>
      <c r="G59" s="23">
        <f>'Cout Sec Tec'!G5</f>
        <v>2401</v>
      </c>
      <c r="H59" s="28" t="e">
        <f>'Cout Sec Tec'!#REF!</f>
        <v>#REF!</v>
      </c>
    </row>
    <row r="60" spans="1:8" x14ac:dyDescent="0.4">
      <c r="B60" s="25" t="s">
        <v>153</v>
      </c>
      <c r="C60" s="26">
        <f>'Cout Sec Tec'!C9</f>
        <v>378</v>
      </c>
      <c r="D60" s="26">
        <f>'Cout Sec Tec'!D9</f>
        <v>2001.8</v>
      </c>
      <c r="E60" s="26">
        <f>'Cout Sec Tec'!E9</f>
        <v>700</v>
      </c>
      <c r="F60" s="26">
        <f>'Cout Sec Tec'!F9</f>
        <v>648</v>
      </c>
      <c r="G60" s="26">
        <f>'Cout Sec Tec'!G9</f>
        <v>700</v>
      </c>
      <c r="H60" s="29" t="e">
        <f>'Cout Sec Tec'!#REF!</f>
        <v>#REF!</v>
      </c>
    </row>
    <row r="61" spans="1:8" x14ac:dyDescent="0.4">
      <c r="B61" s="22" t="s">
        <v>488</v>
      </c>
      <c r="C61" s="23">
        <f>C59-C60</f>
        <v>1200.1500000000001</v>
      </c>
      <c r="D61" s="23">
        <f t="shared" ref="D61" si="9">D59-D60</f>
        <v>-677.05</v>
      </c>
      <c r="E61" s="23">
        <f t="shared" ref="E61" si="10">E59-E60</f>
        <v>901</v>
      </c>
      <c r="F61" s="23">
        <f t="shared" ref="F61" si="11">F59-F60</f>
        <v>1607.48</v>
      </c>
      <c r="G61" s="23">
        <f t="shared" ref="G61" si="12">G59-G60</f>
        <v>1701</v>
      </c>
      <c r="H61" s="24" t="s">
        <v>490</v>
      </c>
    </row>
    <row r="62" spans="1:8" x14ac:dyDescent="0.4">
      <c r="G62" s="21"/>
    </row>
    <row r="63" spans="1:8" x14ac:dyDescent="0.4">
      <c r="B63" s="16" t="s">
        <v>521</v>
      </c>
      <c r="C63" s="17">
        <v>2748.95</v>
      </c>
      <c r="D63" s="23"/>
      <c r="E63" s="23"/>
      <c r="F63" s="23"/>
      <c r="G63" s="23"/>
      <c r="H63" s="24"/>
    </row>
    <row r="64" spans="1:8" x14ac:dyDescent="0.4">
      <c r="B64" s="16" t="s">
        <v>530</v>
      </c>
      <c r="C64" s="17">
        <f>F61</f>
        <v>1607.48</v>
      </c>
      <c r="D64" s="23"/>
      <c r="E64" s="23"/>
      <c r="F64" s="23"/>
      <c r="G64" s="23"/>
      <c r="H64" s="24"/>
    </row>
    <row r="65" spans="1:8" x14ac:dyDescent="0.4">
      <c r="B65" s="16" t="s">
        <v>523</v>
      </c>
      <c r="C65" s="17">
        <f>C63+C64</f>
        <v>4356.43</v>
      </c>
      <c r="D65" s="21"/>
      <c r="E65" s="21"/>
      <c r="F65" s="21"/>
      <c r="G65" s="21"/>
    </row>
    <row r="66" spans="1:8" x14ac:dyDescent="0.4">
      <c r="B66" s="16" t="s">
        <v>571</v>
      </c>
      <c r="C66" s="17">
        <f>C65+G61</f>
        <v>6057.43</v>
      </c>
      <c r="D66" s="17"/>
      <c r="E66" s="17"/>
      <c r="F66" s="17"/>
      <c r="G66" s="17"/>
    </row>
    <row r="67" spans="1:8" x14ac:dyDescent="0.4">
      <c r="B67" s="16"/>
      <c r="C67" s="17"/>
      <c r="D67" s="21"/>
      <c r="E67" s="21"/>
      <c r="F67" s="21"/>
      <c r="G67" s="21"/>
    </row>
    <row r="68" spans="1:8" x14ac:dyDescent="0.4">
      <c r="A68" s="5" t="s">
        <v>507</v>
      </c>
    </row>
    <row r="69" spans="1:8" x14ac:dyDescent="0.4">
      <c r="B69" s="22" t="s">
        <v>4</v>
      </c>
      <c r="C69" s="23">
        <f>'Cout Sec Tec'!C15</f>
        <v>2104.36</v>
      </c>
      <c r="D69" s="23">
        <f>'Cout Sec Tec'!D15</f>
        <v>1767.19</v>
      </c>
      <c r="E69" s="23">
        <f>'Cout Sec Tec'!E15</f>
        <v>2204</v>
      </c>
      <c r="F69" s="23">
        <f>'Cout Sec Tec'!F15</f>
        <v>3009.35</v>
      </c>
      <c r="G69" s="23">
        <f>'Cout Sec Tec'!G15</f>
        <v>3204</v>
      </c>
      <c r="H69" s="28" t="e">
        <f>'Cout Sec Tec'!#REF!</f>
        <v>#REF!</v>
      </c>
    </row>
    <row r="70" spans="1:8" x14ac:dyDescent="0.4">
      <c r="B70" s="25" t="s">
        <v>153</v>
      </c>
      <c r="C70" s="26">
        <f>'Cout Sec Tec'!C18</f>
        <v>0</v>
      </c>
      <c r="D70" s="26">
        <f>'Cout Sec Tec'!D18</f>
        <v>0</v>
      </c>
      <c r="E70" s="26">
        <f>'Cout Sec Tec'!E18</f>
        <v>6000</v>
      </c>
      <c r="F70" s="26">
        <f>'Cout Sec Tec'!F18</f>
        <v>0</v>
      </c>
      <c r="G70" s="26">
        <f>'Cout Sec Tec'!G18</f>
        <v>2500</v>
      </c>
      <c r="H70" s="29" t="e">
        <f>'Cout Sec Tec'!#REF!</f>
        <v>#REF!</v>
      </c>
    </row>
    <row r="71" spans="1:8" x14ac:dyDescent="0.4">
      <c r="B71" s="22" t="s">
        <v>488</v>
      </c>
      <c r="C71" s="23">
        <f>C69-C70</f>
        <v>2104.36</v>
      </c>
      <c r="D71" s="23">
        <f t="shared" ref="D71" si="13">D69-D70</f>
        <v>1767.19</v>
      </c>
      <c r="E71" s="23">
        <f t="shared" ref="E71" si="14">E69-E70</f>
        <v>-3796</v>
      </c>
      <c r="F71" s="23">
        <f t="shared" ref="F71" si="15">F69-F70</f>
        <v>3009.35</v>
      </c>
      <c r="G71" s="23">
        <f t="shared" ref="G71" si="16">G69-G70</f>
        <v>704</v>
      </c>
      <c r="H71" s="24" t="s">
        <v>490</v>
      </c>
    </row>
    <row r="72" spans="1:8" x14ac:dyDescent="0.4">
      <c r="G72" s="21"/>
    </row>
    <row r="73" spans="1:8" x14ac:dyDescent="0.4">
      <c r="B73" s="16" t="s">
        <v>521</v>
      </c>
      <c r="C73" s="17">
        <v>4904.58</v>
      </c>
      <c r="D73" s="23"/>
      <c r="E73" s="23"/>
      <c r="F73" s="23"/>
      <c r="G73" s="23"/>
      <c r="H73" s="24"/>
    </row>
    <row r="74" spans="1:8" x14ac:dyDescent="0.4">
      <c r="B74" s="16" t="s">
        <v>530</v>
      </c>
      <c r="C74" s="17">
        <f>F71</f>
        <v>3009.35</v>
      </c>
      <c r="D74" s="23"/>
      <c r="E74" s="23"/>
      <c r="F74" s="23"/>
      <c r="G74" s="23"/>
      <c r="H74" s="24"/>
    </row>
    <row r="75" spans="1:8" x14ac:dyDescent="0.4">
      <c r="B75" s="16" t="s">
        <v>523</v>
      </c>
      <c r="C75" s="17">
        <f>C73+C74</f>
        <v>7913.93</v>
      </c>
      <c r="D75" s="21"/>
      <c r="E75" s="21"/>
      <c r="F75" s="21"/>
      <c r="G75" s="21"/>
    </row>
    <row r="76" spans="1:8" x14ac:dyDescent="0.4">
      <c r="B76" s="16" t="s">
        <v>571</v>
      </c>
      <c r="C76" s="17">
        <f>C75+G71</f>
        <v>8617.93</v>
      </c>
      <c r="D76" s="17"/>
      <c r="E76" s="17"/>
      <c r="F76" s="17"/>
      <c r="G76" s="17"/>
    </row>
    <row r="77" spans="1:8" x14ac:dyDescent="0.4">
      <c r="G77" s="21"/>
    </row>
    <row r="78" spans="1:8" x14ac:dyDescent="0.4">
      <c r="A78" s="5" t="s">
        <v>508</v>
      </c>
    </row>
    <row r="79" spans="1:8" x14ac:dyDescent="0.4">
      <c r="B79" s="22" t="s">
        <v>4</v>
      </c>
      <c r="C79" s="23">
        <f>'Utility - Rev'!C20</f>
        <v>970744.72</v>
      </c>
      <c r="D79" s="23">
        <f>'Utility - Rev'!D20</f>
        <v>978361.12000000011</v>
      </c>
      <c r="E79" s="23">
        <f>'Utility - Rev'!E20</f>
        <v>981030.91999999993</v>
      </c>
      <c r="F79" s="23">
        <f>'Utility - Rev'!F20</f>
        <v>876631.61</v>
      </c>
      <c r="G79" s="23">
        <f>'Utility - Rev'!G20</f>
        <v>1078200</v>
      </c>
      <c r="H79" s="28">
        <f>'Utility - Rev'!H20</f>
        <v>9.9047928071421112E-2</v>
      </c>
    </row>
    <row r="80" spans="1:8" x14ac:dyDescent="0.4">
      <c r="B80" s="25" t="s">
        <v>153</v>
      </c>
      <c r="C80" s="26">
        <f>'Utility - Exp'!C54</f>
        <v>802825.8899999999</v>
      </c>
      <c r="D80" s="26">
        <f>'Utility - Exp'!D54</f>
        <v>813696.87200000009</v>
      </c>
      <c r="E80" s="26">
        <f>'Utility - Exp'!E54</f>
        <v>1001730.92</v>
      </c>
      <c r="F80" s="26">
        <f>'Utility - Exp'!F54</f>
        <v>930764.87999999989</v>
      </c>
      <c r="G80" s="26">
        <f>'Utility - Exp'!G54</f>
        <v>1124401.19</v>
      </c>
      <c r="H80" s="29">
        <f>'Utility - Exp'!H54</f>
        <v>0.12245830447162387</v>
      </c>
    </row>
    <row r="81" spans="1:8" x14ac:dyDescent="0.4">
      <c r="B81" s="22" t="s">
        <v>488</v>
      </c>
      <c r="C81" s="23">
        <f>C79-C80</f>
        <v>167918.83000000007</v>
      </c>
      <c r="D81" s="23">
        <f t="shared" ref="D81" si="17">D79-D80</f>
        <v>164664.24800000002</v>
      </c>
      <c r="E81" s="23">
        <f t="shared" ref="E81" si="18">E79-E80</f>
        <v>-20700.000000000116</v>
      </c>
      <c r="F81" s="23">
        <f t="shared" ref="F81" si="19">F79-F80</f>
        <v>-54133.269999999902</v>
      </c>
      <c r="G81" s="23">
        <f t="shared" ref="G81" si="20">G79-G80</f>
        <v>-46201.189999999944</v>
      </c>
      <c r="H81" s="24" t="s">
        <v>490</v>
      </c>
    </row>
    <row r="82" spans="1:8" x14ac:dyDescent="0.4">
      <c r="G82" s="21"/>
    </row>
    <row r="83" spans="1:8" x14ac:dyDescent="0.4">
      <c r="B83" s="16" t="s">
        <v>521</v>
      </c>
      <c r="C83" s="17">
        <v>342897</v>
      </c>
      <c r="D83" s="23"/>
      <c r="E83" s="23"/>
      <c r="F83" s="23"/>
      <c r="G83" s="23"/>
      <c r="H83" s="24"/>
    </row>
    <row r="84" spans="1:8" x14ac:dyDescent="0.4">
      <c r="B84" s="16" t="s">
        <v>530</v>
      </c>
      <c r="C84" s="17">
        <f>F81</f>
        <v>-54133.269999999902</v>
      </c>
      <c r="D84" s="23"/>
      <c r="E84" s="23"/>
      <c r="F84" s="23"/>
      <c r="G84" s="23"/>
      <c r="H84" s="24"/>
    </row>
    <row r="85" spans="1:8" x14ac:dyDescent="0.4">
      <c r="B85" s="16" t="s">
        <v>523</v>
      </c>
      <c r="C85" s="17">
        <f>C83+C84</f>
        <v>288763.7300000001</v>
      </c>
      <c r="D85" s="21"/>
      <c r="E85" s="21"/>
      <c r="F85" s="21"/>
      <c r="G85" s="21"/>
    </row>
    <row r="86" spans="1:8" x14ac:dyDescent="0.4">
      <c r="B86" s="16" t="s">
        <v>571</v>
      </c>
      <c r="C86" s="17">
        <f>C85+G81</f>
        <v>242562.54000000015</v>
      </c>
      <c r="D86" s="17"/>
      <c r="E86" s="17"/>
      <c r="F86" s="17"/>
      <c r="G86" s="17"/>
    </row>
    <row r="87" spans="1:8" x14ac:dyDescent="0.4">
      <c r="G87" s="21"/>
    </row>
    <row r="89" spans="1:8" x14ac:dyDescent="0.4">
      <c r="A89" s="5" t="s">
        <v>509</v>
      </c>
    </row>
    <row r="90" spans="1:8" x14ac:dyDescent="0.4">
      <c r="B90" s="22" t="s">
        <v>4</v>
      </c>
      <c r="C90" s="23">
        <f>Capital!C4</f>
        <v>787.11</v>
      </c>
      <c r="D90" s="23">
        <f>Capital!D4</f>
        <v>983.47</v>
      </c>
      <c r="E90" s="23">
        <f>Capital!E4</f>
        <v>500</v>
      </c>
      <c r="F90" s="23">
        <f>Capital!F4</f>
        <v>890.74</v>
      </c>
      <c r="G90" s="23">
        <f>Capital!G4</f>
        <v>0</v>
      </c>
      <c r="H90" s="23" t="e">
        <f>Capital!#REF!</f>
        <v>#REF!</v>
      </c>
    </row>
    <row r="91" spans="1:8" x14ac:dyDescent="0.4">
      <c r="B91" s="25" t="s">
        <v>153</v>
      </c>
      <c r="C91" s="26">
        <f>Capital!C17</f>
        <v>0</v>
      </c>
      <c r="D91" s="26">
        <f>Capital!D17</f>
        <v>0</v>
      </c>
      <c r="E91" s="26">
        <f>Capital!E17</f>
        <v>0</v>
      </c>
      <c r="F91" s="26">
        <f>Capital!F17</f>
        <v>5928.9</v>
      </c>
      <c r="G91" s="26">
        <f>Capital!G17</f>
        <v>1275000</v>
      </c>
      <c r="H91" s="26" t="e">
        <f>Capital!#REF!</f>
        <v>#REF!</v>
      </c>
    </row>
    <row r="92" spans="1:8" x14ac:dyDescent="0.4">
      <c r="B92" s="22" t="s">
        <v>488</v>
      </c>
      <c r="C92" s="23">
        <f>C90-C91</f>
        <v>787.11</v>
      </c>
      <c r="D92" s="23">
        <f t="shared" ref="D92" si="21">D90-D91</f>
        <v>983.47</v>
      </c>
      <c r="E92" s="23">
        <f t="shared" ref="E92" si="22">E90-E91</f>
        <v>500</v>
      </c>
      <c r="F92" s="23">
        <f t="shared" ref="F92" si="23">F90-F91</f>
        <v>-5038.16</v>
      </c>
      <c r="G92" s="23">
        <f t="shared" ref="G92" si="24">G90-G91</f>
        <v>-1275000</v>
      </c>
      <c r="H92" s="24" t="s">
        <v>490</v>
      </c>
    </row>
    <row r="93" spans="1:8" x14ac:dyDescent="0.4">
      <c r="B93" s="22"/>
      <c r="C93" s="23"/>
      <c r="D93" s="23"/>
      <c r="E93" s="23"/>
      <c r="F93" s="23"/>
      <c r="G93" s="23"/>
      <c r="H93" s="24"/>
    </row>
    <row r="94" spans="1:8" x14ac:dyDescent="0.4">
      <c r="B94" s="16" t="s">
        <v>521</v>
      </c>
      <c r="C94" s="17">
        <v>1912894.24</v>
      </c>
      <c r="D94" s="23"/>
      <c r="E94" s="23"/>
      <c r="F94" s="23"/>
      <c r="G94" s="23"/>
      <c r="H94" s="24"/>
    </row>
    <row r="95" spans="1:8" x14ac:dyDescent="0.4">
      <c r="B95" s="16" t="s">
        <v>530</v>
      </c>
      <c r="C95" s="17">
        <f>F92</f>
        <v>-5038.16</v>
      </c>
      <c r="D95" s="23"/>
      <c r="E95" s="23"/>
      <c r="F95" s="23"/>
      <c r="G95" s="23"/>
      <c r="H95" s="24"/>
    </row>
    <row r="96" spans="1:8" x14ac:dyDescent="0.4">
      <c r="B96" s="16" t="s">
        <v>523</v>
      </c>
      <c r="C96" s="17">
        <f>C94+C95</f>
        <v>1907856.08</v>
      </c>
      <c r="D96" s="21"/>
      <c r="E96" s="21"/>
      <c r="F96" s="21"/>
      <c r="G96" s="21"/>
    </row>
    <row r="97" spans="1:8" x14ac:dyDescent="0.4">
      <c r="B97" s="16" t="s">
        <v>571</v>
      </c>
      <c r="C97" s="17">
        <f>C96+G92</f>
        <v>632856.08000000007</v>
      </c>
      <c r="D97" s="17"/>
      <c r="E97" s="17"/>
      <c r="F97" s="17"/>
      <c r="G97" s="17"/>
    </row>
    <row r="98" spans="1:8" x14ac:dyDescent="0.4">
      <c r="B98" s="22"/>
      <c r="C98" s="23"/>
      <c r="D98" s="23"/>
      <c r="E98" s="23"/>
      <c r="F98" s="23"/>
      <c r="G98" s="23"/>
      <c r="H98" s="24"/>
    </row>
    <row r="99" spans="1:8" x14ac:dyDescent="0.4">
      <c r="B99" s="22"/>
      <c r="C99" s="23"/>
      <c r="D99" s="23"/>
      <c r="E99" s="23"/>
      <c r="F99" s="23"/>
      <c r="G99" s="23"/>
      <c r="H99" s="24"/>
    </row>
    <row r="100" spans="1:8" x14ac:dyDescent="0.4">
      <c r="B100" s="22"/>
      <c r="C100" s="23"/>
      <c r="D100" s="23"/>
      <c r="E100" s="23"/>
      <c r="F100" s="23"/>
      <c r="G100" s="23"/>
      <c r="H100" s="24"/>
    </row>
    <row r="101" spans="1:8" x14ac:dyDescent="0.4">
      <c r="B101" s="22"/>
      <c r="C101" s="23"/>
      <c r="D101" s="23"/>
      <c r="E101" s="23"/>
      <c r="F101" s="23"/>
      <c r="G101" s="23"/>
      <c r="H101" s="24"/>
    </row>
    <row r="102" spans="1:8" x14ac:dyDescent="0.4">
      <c r="A102" s="5" t="s">
        <v>510</v>
      </c>
    </row>
    <row r="103" spans="1:8" x14ac:dyDescent="0.4">
      <c r="B103" s="1" t="s">
        <v>4</v>
      </c>
      <c r="C103" s="21">
        <f>'Impact Fees'!C3</f>
        <v>27.17</v>
      </c>
      <c r="D103" s="21">
        <f>'Impact Fees'!D3</f>
        <v>21.66</v>
      </c>
      <c r="E103" s="21">
        <f>'Impact Fees'!E3</f>
        <v>20</v>
      </c>
      <c r="F103" s="21">
        <f>'Impact Fees'!F3</f>
        <v>18.77</v>
      </c>
      <c r="G103" s="21">
        <f>'Impact Fees'!G3</f>
        <v>20</v>
      </c>
      <c r="H103" s="21">
        <f>'Impact Fees'!H3</f>
        <v>0</v>
      </c>
    </row>
    <row r="104" spans="1:8" x14ac:dyDescent="0.4">
      <c r="B104" s="30" t="s">
        <v>153</v>
      </c>
      <c r="C104" s="31">
        <f>'Impact Fees'!C4</f>
        <v>6029.85</v>
      </c>
      <c r="D104" s="31">
        <f>'Impact Fees'!D4</f>
        <v>158.16</v>
      </c>
      <c r="E104" s="31">
        <f>'Impact Fees'!E4</f>
        <v>0</v>
      </c>
      <c r="F104" s="31">
        <f>'Impact Fees'!F4</f>
        <v>158.16</v>
      </c>
      <c r="G104" s="31">
        <f>'Impact Fees'!G4</f>
        <v>0</v>
      </c>
      <c r="H104" s="31">
        <f>'Impact Fees'!H4</f>
        <v>0</v>
      </c>
    </row>
    <row r="105" spans="1:8" x14ac:dyDescent="0.4">
      <c r="B105" s="1" t="s">
        <v>488</v>
      </c>
      <c r="C105" s="21">
        <f>C103-C104</f>
        <v>-6002.68</v>
      </c>
      <c r="D105" s="21">
        <f t="shared" ref="D105" si="25">D103-D104</f>
        <v>-136.5</v>
      </c>
      <c r="E105" s="21">
        <f t="shared" ref="E105" si="26">E103-E104</f>
        <v>20</v>
      </c>
      <c r="F105" s="21">
        <f t="shared" ref="F105" si="27">F103-F104</f>
        <v>-139.38999999999999</v>
      </c>
      <c r="G105" s="21">
        <f t="shared" ref="G105" si="28">G103-G104</f>
        <v>20</v>
      </c>
      <c r="H105" s="18" t="s">
        <v>490</v>
      </c>
    </row>
    <row r="106" spans="1:8" x14ac:dyDescent="0.4">
      <c r="G106" s="21"/>
    </row>
    <row r="107" spans="1:8" x14ac:dyDescent="0.4">
      <c r="B107" s="16" t="s">
        <v>521</v>
      </c>
      <c r="C107" s="17">
        <v>47694.52</v>
      </c>
      <c r="D107" s="23"/>
      <c r="E107" s="23"/>
      <c r="F107" s="23"/>
      <c r="G107" s="23"/>
      <c r="H107" s="24"/>
    </row>
    <row r="108" spans="1:8" x14ac:dyDescent="0.4">
      <c r="B108" s="16" t="s">
        <v>530</v>
      </c>
      <c r="C108" s="17">
        <f>F105</f>
        <v>-139.38999999999999</v>
      </c>
      <c r="D108" s="23"/>
      <c r="E108" s="23"/>
      <c r="F108" s="23"/>
      <c r="G108" s="23"/>
      <c r="H108" s="24"/>
    </row>
    <row r="109" spans="1:8" x14ac:dyDescent="0.4">
      <c r="B109" s="16" t="s">
        <v>523</v>
      </c>
      <c r="C109" s="17">
        <f>C107+C108</f>
        <v>47555.13</v>
      </c>
      <c r="D109" s="21"/>
      <c r="E109" s="21"/>
      <c r="F109" s="21"/>
      <c r="G109" s="21"/>
    </row>
    <row r="110" spans="1:8" x14ac:dyDescent="0.4">
      <c r="B110" s="16" t="s">
        <v>571</v>
      </c>
      <c r="C110" s="17">
        <f>C109+G105</f>
        <v>47575.13</v>
      </c>
      <c r="D110" s="17"/>
      <c r="E110" s="17"/>
      <c r="F110" s="17"/>
      <c r="G110" s="17"/>
    </row>
    <row r="111" spans="1:8" x14ac:dyDescent="0.4">
      <c r="B111" s="16"/>
      <c r="C111" s="17"/>
      <c r="D111" s="17"/>
      <c r="E111" s="17"/>
      <c r="F111" s="17"/>
      <c r="G111" s="17"/>
    </row>
    <row r="113" spans="1:8" x14ac:dyDescent="0.4">
      <c r="A113" s="5" t="s">
        <v>511</v>
      </c>
    </row>
    <row r="114" spans="1:8" x14ac:dyDescent="0.4">
      <c r="B114" s="1" t="s">
        <v>4</v>
      </c>
      <c r="C114" s="21">
        <f>'Impact Fees'!C10</f>
        <v>34.409999999999997</v>
      </c>
      <c r="D114" s="21">
        <f>'Impact Fees'!D10</f>
        <v>42.77</v>
      </c>
      <c r="E114" s="21">
        <f>'Impact Fees'!E10</f>
        <v>16</v>
      </c>
      <c r="F114" s="21">
        <f>'Impact Fees'!F10</f>
        <v>37.35</v>
      </c>
      <c r="G114" s="21">
        <f>'Impact Fees'!G10</f>
        <v>16</v>
      </c>
      <c r="H114" s="21">
        <f>'Impact Fees'!H10</f>
        <v>0</v>
      </c>
    </row>
    <row r="115" spans="1:8" x14ac:dyDescent="0.4">
      <c r="B115" s="30" t="s">
        <v>153</v>
      </c>
      <c r="C115" s="31">
        <f>'Impact Fees'!C11</f>
        <v>1323.27</v>
      </c>
      <c r="D115" s="31">
        <f>'Impact Fees'!D11</f>
        <v>32.43</v>
      </c>
      <c r="E115" s="31">
        <f>'Impact Fees'!E11</f>
        <v>1500</v>
      </c>
      <c r="F115" s="31">
        <f>'Impact Fees'!F11</f>
        <v>32.43</v>
      </c>
      <c r="G115" s="31">
        <f>'Impact Fees'!G11</f>
        <v>0</v>
      </c>
      <c r="H115" s="31">
        <f>'Impact Fees'!H11</f>
        <v>0</v>
      </c>
    </row>
    <row r="116" spans="1:8" x14ac:dyDescent="0.4">
      <c r="B116" s="1" t="s">
        <v>488</v>
      </c>
      <c r="C116" s="21">
        <f>C114-C115</f>
        <v>-1288.8599999999999</v>
      </c>
      <c r="D116" s="21">
        <f t="shared" ref="D116" si="29">D114-D115</f>
        <v>10.340000000000003</v>
      </c>
      <c r="E116" s="21">
        <f t="shared" ref="E116" si="30">E114-E115</f>
        <v>-1484</v>
      </c>
      <c r="F116" s="21">
        <f t="shared" ref="F116" si="31">F114-F115</f>
        <v>4.9200000000000017</v>
      </c>
      <c r="G116" s="21">
        <f t="shared" ref="G116" si="32">G114-G115</f>
        <v>16</v>
      </c>
      <c r="H116" s="18" t="s">
        <v>490</v>
      </c>
    </row>
    <row r="118" spans="1:8" x14ac:dyDescent="0.4">
      <c r="B118" s="16" t="s">
        <v>521</v>
      </c>
      <c r="C118" s="17">
        <v>95343.52</v>
      </c>
      <c r="D118" s="23"/>
      <c r="E118" s="23"/>
      <c r="F118" s="23"/>
      <c r="G118" s="23"/>
      <c r="H118" s="24"/>
    </row>
    <row r="119" spans="1:8" x14ac:dyDescent="0.4">
      <c r="B119" s="16" t="s">
        <v>522</v>
      </c>
      <c r="C119" s="17">
        <f>F116</f>
        <v>4.9200000000000017</v>
      </c>
      <c r="D119" s="23"/>
      <c r="E119" s="23"/>
      <c r="F119" s="23"/>
      <c r="G119" s="23"/>
      <c r="H119" s="24"/>
    </row>
    <row r="120" spans="1:8" x14ac:dyDescent="0.4">
      <c r="B120" s="16" t="s">
        <v>523</v>
      </c>
      <c r="C120" s="17">
        <f>C118+C119</f>
        <v>95348.44</v>
      </c>
      <c r="D120" s="21"/>
      <c r="E120" s="21"/>
      <c r="F120" s="21"/>
      <c r="G120" s="21"/>
    </row>
    <row r="121" spans="1:8" x14ac:dyDescent="0.4">
      <c r="B121" s="16" t="s">
        <v>571</v>
      </c>
      <c r="C121" s="17">
        <f>C120+G117</f>
        <v>95348.44</v>
      </c>
      <c r="D121" s="17"/>
      <c r="E121" s="17"/>
      <c r="F121" s="17"/>
      <c r="G121" s="17"/>
    </row>
    <row r="122" spans="1:8" x14ac:dyDescent="0.4">
      <c r="G122" s="21"/>
    </row>
  </sheetData>
  <mergeCells count="1">
    <mergeCell ref="E2:F2"/>
  </mergeCells>
  <pageMargins left="0.25" right="0" top="0.5" bottom="0" header="0.5" footer="0.5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D66BF-F732-42D8-B564-CEFB7C0A4E37}">
  <dimension ref="A1:O13"/>
  <sheetViews>
    <sheetView showGridLines="0" zoomScaleNormal="100" workbookViewId="0">
      <selection sqref="A1:H13"/>
    </sheetView>
  </sheetViews>
  <sheetFormatPr defaultColWidth="9.1328125" defaultRowHeight="13.15" x14ac:dyDescent="0.4"/>
  <cols>
    <col min="1" max="1" width="10.86328125" style="32" customWidth="1"/>
    <col min="2" max="2" width="29.86328125" style="1" bestFit="1" customWidth="1"/>
    <col min="3" max="3" width="8.86328125" style="2" bestFit="1" customWidth="1"/>
    <col min="4" max="7" width="9.86328125" style="2" bestFit="1" customWidth="1"/>
    <col min="8" max="8" width="7.1328125" style="51" bestFit="1" customWidth="1"/>
    <col min="9" max="15" width="14.73046875" style="2" customWidth="1"/>
    <col min="16" max="16384" width="9.1328125" style="1"/>
  </cols>
  <sheetData>
    <row r="1" spans="1:15" x14ac:dyDescent="0.4">
      <c r="A1" s="4"/>
      <c r="B1" s="5"/>
      <c r="C1" s="97" t="s">
        <v>483</v>
      </c>
      <c r="D1" s="97" t="s">
        <v>484</v>
      </c>
      <c r="E1" s="103" t="s">
        <v>485</v>
      </c>
      <c r="F1" s="103"/>
      <c r="G1" s="97" t="s">
        <v>541</v>
      </c>
      <c r="H1" s="47"/>
      <c r="I1" s="3"/>
      <c r="J1" s="3"/>
      <c r="K1" s="3"/>
      <c r="L1" s="3"/>
      <c r="M1" s="3"/>
      <c r="N1" s="3"/>
      <c r="O1" s="3"/>
    </row>
    <row r="2" spans="1:15" s="60" customFormat="1" ht="26.25" x14ac:dyDescent="0.4">
      <c r="A2" s="57" t="s">
        <v>0</v>
      </c>
      <c r="B2" s="58" t="s">
        <v>1</v>
      </c>
      <c r="C2" s="68" t="s">
        <v>3</v>
      </c>
      <c r="D2" s="68" t="s">
        <v>3</v>
      </c>
      <c r="E2" s="68" t="s">
        <v>2</v>
      </c>
      <c r="F2" s="68" t="s">
        <v>3</v>
      </c>
      <c r="G2" s="68" t="s">
        <v>486</v>
      </c>
      <c r="H2" s="68"/>
      <c r="I2" s="59"/>
      <c r="J2" s="59"/>
      <c r="K2" s="59"/>
      <c r="L2" s="59"/>
      <c r="M2" s="59"/>
      <c r="N2" s="59"/>
      <c r="O2" s="59"/>
    </row>
    <row r="3" spans="1:15" x14ac:dyDescent="0.4">
      <c r="A3" s="34" t="s">
        <v>562</v>
      </c>
      <c r="B3" s="22" t="s">
        <v>563</v>
      </c>
      <c r="C3" s="35"/>
      <c r="D3" s="35"/>
      <c r="E3" s="35"/>
      <c r="F3" s="35"/>
      <c r="G3" s="35">
        <v>11000</v>
      </c>
      <c r="H3" s="48" t="s">
        <v>490</v>
      </c>
      <c r="I3" s="33"/>
      <c r="J3" s="33" t="s">
        <v>573</v>
      </c>
      <c r="K3" s="33"/>
      <c r="L3" s="33"/>
      <c r="M3" s="33"/>
      <c r="N3" s="33"/>
      <c r="O3" s="33"/>
    </row>
    <row r="4" spans="1:15" x14ac:dyDescent="0.4">
      <c r="A4" s="53" t="s">
        <v>562</v>
      </c>
      <c r="B4" s="25" t="s">
        <v>564</v>
      </c>
      <c r="C4" s="54"/>
      <c r="D4" s="54"/>
      <c r="E4" s="54"/>
      <c r="F4" s="54"/>
      <c r="G4" s="54" t="s">
        <v>490</v>
      </c>
      <c r="H4" s="55" t="s">
        <v>490</v>
      </c>
      <c r="J4" s="2" t="s">
        <v>574</v>
      </c>
      <c r="L4" s="2" t="s">
        <v>575</v>
      </c>
    </row>
    <row r="5" spans="1:15" s="5" customFormat="1" x14ac:dyDescent="0.4">
      <c r="A5" s="49"/>
      <c r="B5" s="50" t="s">
        <v>499</v>
      </c>
      <c r="C5" s="39">
        <f>SUM(C3:C4)</f>
        <v>0</v>
      </c>
      <c r="D5" s="39">
        <f>SUM(D3:D4)</f>
        <v>0</v>
      </c>
      <c r="E5" s="39">
        <f>SUM(E3:E4)</f>
        <v>0</v>
      </c>
      <c r="F5" s="39">
        <f>SUM(F3:F4)</f>
        <v>0</v>
      </c>
      <c r="G5" s="39">
        <f>SUM(G3:G4)</f>
        <v>11000</v>
      </c>
      <c r="H5" s="24" t="s">
        <v>490</v>
      </c>
      <c r="I5" s="3"/>
      <c r="J5" s="3"/>
      <c r="K5" s="3"/>
      <c r="L5" s="3" t="s">
        <v>576</v>
      </c>
      <c r="M5" s="3"/>
      <c r="N5" s="3"/>
      <c r="O5" s="3"/>
    </row>
    <row r="6" spans="1:15" s="5" customFormat="1" x14ac:dyDescent="0.4">
      <c r="A6" s="49"/>
      <c r="C6" s="3"/>
      <c r="D6" s="3"/>
      <c r="E6" s="3"/>
      <c r="F6" s="3"/>
      <c r="G6" s="3"/>
      <c r="H6" s="18" t="s">
        <v>490</v>
      </c>
      <c r="I6" s="3"/>
      <c r="J6" s="3" t="s">
        <v>490</v>
      </c>
      <c r="K6" s="3"/>
      <c r="L6" s="3" t="s">
        <v>577</v>
      </c>
      <c r="M6" s="3"/>
      <c r="N6" s="3"/>
      <c r="O6" s="3"/>
    </row>
    <row r="7" spans="1:15" x14ac:dyDescent="0.4">
      <c r="A7" s="34"/>
      <c r="B7" s="22"/>
      <c r="C7" s="35"/>
      <c r="D7" s="35"/>
      <c r="E7" s="35"/>
      <c r="F7" s="35"/>
      <c r="G7" s="35"/>
      <c r="H7" s="24"/>
      <c r="J7" s="2" t="s">
        <v>490</v>
      </c>
      <c r="L7" s="100">
        <v>157482.5</v>
      </c>
    </row>
    <row r="8" spans="1:15" x14ac:dyDescent="0.4">
      <c r="A8" s="34" t="s">
        <v>562</v>
      </c>
      <c r="B8" s="22" t="s">
        <v>490</v>
      </c>
      <c r="C8" s="35"/>
      <c r="D8" s="35"/>
      <c r="E8" s="35"/>
      <c r="F8" s="35"/>
      <c r="G8" s="35"/>
      <c r="H8" s="24" t="s">
        <v>490</v>
      </c>
      <c r="L8" s="2">
        <v>7.0000000000000007E-2</v>
      </c>
    </row>
    <row r="9" spans="1:15" x14ac:dyDescent="0.4">
      <c r="A9" s="34" t="s">
        <v>562</v>
      </c>
      <c r="B9" s="22" t="s">
        <v>566</v>
      </c>
      <c r="C9" s="35"/>
      <c r="D9" s="35"/>
      <c r="E9" s="35"/>
      <c r="F9" s="35"/>
      <c r="G9" s="35">
        <f>G3*0.75</f>
        <v>8250</v>
      </c>
      <c r="H9" s="24" t="s">
        <v>490</v>
      </c>
      <c r="L9" s="2">
        <f>L7*0.07</f>
        <v>11023.775000000001</v>
      </c>
    </row>
    <row r="10" spans="1:15" x14ac:dyDescent="0.4">
      <c r="A10" s="53" t="s">
        <v>562</v>
      </c>
      <c r="B10" s="25" t="s">
        <v>565</v>
      </c>
      <c r="C10" s="54"/>
      <c r="D10" s="54"/>
      <c r="E10" s="54"/>
      <c r="F10" s="54"/>
      <c r="G10" s="54"/>
      <c r="H10" s="55" t="s">
        <v>490</v>
      </c>
    </row>
    <row r="11" spans="1:15" x14ac:dyDescent="0.4">
      <c r="A11" s="34"/>
      <c r="B11" s="38" t="s">
        <v>517</v>
      </c>
      <c r="C11" s="39">
        <f>SUM(C8:C10)</f>
        <v>0</v>
      </c>
      <c r="D11" s="39">
        <f>SUM(D8:D10)</f>
        <v>0</v>
      </c>
      <c r="E11" s="39">
        <f>SUM(E8:E10)</f>
        <v>0</v>
      </c>
      <c r="F11" s="39">
        <f>SUM(F8:F10)</f>
        <v>0</v>
      </c>
      <c r="G11" s="39">
        <f>SUM(G8:G10)</f>
        <v>8250</v>
      </c>
      <c r="H11" s="39" t="s">
        <v>490</v>
      </c>
    </row>
    <row r="12" spans="1:15" x14ac:dyDescent="0.4">
      <c r="A12" s="40"/>
      <c r="B12" s="22"/>
      <c r="C12" s="35"/>
      <c r="D12" s="35"/>
      <c r="E12" s="35"/>
      <c r="F12" s="35"/>
      <c r="G12" s="35"/>
      <c r="H12" s="35"/>
    </row>
    <row r="13" spans="1:15" s="5" customFormat="1" x14ac:dyDescent="0.4">
      <c r="A13" s="41"/>
      <c r="B13" s="50" t="s">
        <v>500</v>
      </c>
      <c r="C13" s="39" t="s">
        <v>490</v>
      </c>
      <c r="D13" s="39" t="s">
        <v>490</v>
      </c>
      <c r="E13" s="39" t="s">
        <v>490</v>
      </c>
      <c r="F13" s="39" t="s">
        <v>490</v>
      </c>
      <c r="G13" s="39" t="s">
        <v>490</v>
      </c>
      <c r="H13" s="39" t="s">
        <v>490</v>
      </c>
      <c r="I13" s="3"/>
      <c r="J13" s="3"/>
      <c r="K13" s="3"/>
      <c r="L13" s="3"/>
      <c r="M13" s="3"/>
      <c r="N13" s="3"/>
      <c r="O13" s="3"/>
    </row>
  </sheetData>
  <mergeCells count="1">
    <mergeCell ref="E1:F1"/>
  </mergeCells>
  <pageMargins left="0.25" right="0" top="0.5" bottom="0" header="0.5" footer="0.5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2"/>
  <sheetViews>
    <sheetView showGridLines="0" zoomScaleNormal="100" workbookViewId="0">
      <selection activeCell="A8" sqref="A8:G12"/>
    </sheetView>
  </sheetViews>
  <sheetFormatPr defaultColWidth="9.1328125" defaultRowHeight="13.15" x14ac:dyDescent="0.4"/>
  <cols>
    <col min="1" max="1" width="10.86328125" style="32" customWidth="1"/>
    <col min="2" max="2" width="25.265625" style="1" bestFit="1" customWidth="1"/>
    <col min="3" max="7" width="9.86328125" style="2" bestFit="1" customWidth="1"/>
    <col min="8" max="8" width="6.86328125" style="2" bestFit="1" customWidth="1"/>
    <col min="9" max="15" width="14.73046875" style="2" customWidth="1"/>
    <col min="16" max="16384" width="9.1328125" style="1"/>
  </cols>
  <sheetData>
    <row r="1" spans="1:15" x14ac:dyDescent="0.4">
      <c r="A1" s="4"/>
      <c r="B1" s="5"/>
      <c r="C1" s="74" t="s">
        <v>483</v>
      </c>
      <c r="D1" s="74" t="s">
        <v>484</v>
      </c>
      <c r="E1" s="103" t="s">
        <v>485</v>
      </c>
      <c r="F1" s="103"/>
      <c r="G1" s="74" t="s">
        <v>541</v>
      </c>
      <c r="H1" s="3"/>
      <c r="I1" s="3"/>
      <c r="J1" s="3"/>
      <c r="K1" s="3"/>
      <c r="L1" s="3"/>
      <c r="M1" s="3"/>
      <c r="N1" s="3"/>
      <c r="O1" s="3"/>
    </row>
    <row r="2" spans="1:15" s="60" customFormat="1" ht="26.25" x14ac:dyDescent="0.4">
      <c r="A2" s="57" t="s">
        <v>0</v>
      </c>
      <c r="B2" s="58" t="s">
        <v>1</v>
      </c>
      <c r="C2" s="68" t="s">
        <v>3</v>
      </c>
      <c r="D2" s="68" t="s">
        <v>3</v>
      </c>
      <c r="E2" s="68" t="s">
        <v>2</v>
      </c>
      <c r="F2" s="68" t="s">
        <v>3</v>
      </c>
      <c r="G2" s="68" t="s">
        <v>486</v>
      </c>
      <c r="H2" s="69"/>
      <c r="I2" s="59"/>
      <c r="J2" s="59"/>
      <c r="K2" s="59"/>
      <c r="L2" s="59"/>
      <c r="M2" s="59"/>
      <c r="N2" s="59"/>
      <c r="O2" s="59"/>
    </row>
    <row r="3" spans="1:15" x14ac:dyDescent="0.4">
      <c r="A3" s="34" t="s">
        <v>104</v>
      </c>
      <c r="B3" s="22" t="s">
        <v>105</v>
      </c>
      <c r="C3" s="35">
        <v>150205.71</v>
      </c>
      <c r="D3" s="35">
        <v>159365.51999999999</v>
      </c>
      <c r="E3" s="35">
        <v>166667</v>
      </c>
      <c r="F3" s="35">
        <v>126476.23</v>
      </c>
      <c r="G3" s="35">
        <v>167500</v>
      </c>
      <c r="H3" s="24">
        <f t="shared" ref="H3:H4" si="0">(G3-E3)/E3</f>
        <v>4.9979900040199917E-3</v>
      </c>
      <c r="I3" s="33"/>
      <c r="J3" s="33"/>
      <c r="K3" s="33"/>
      <c r="L3" s="33"/>
      <c r="M3" s="33"/>
      <c r="N3" s="33"/>
      <c r="O3" s="33"/>
    </row>
    <row r="4" spans="1:15" x14ac:dyDescent="0.4">
      <c r="A4" s="34" t="s">
        <v>106</v>
      </c>
      <c r="B4" s="22" t="s">
        <v>26</v>
      </c>
      <c r="C4" s="35">
        <v>136.44</v>
      </c>
      <c r="D4" s="35">
        <v>176.74</v>
      </c>
      <c r="E4" s="35">
        <v>150</v>
      </c>
      <c r="F4" s="35">
        <v>163.46</v>
      </c>
      <c r="G4" s="35">
        <v>150</v>
      </c>
      <c r="H4" s="24">
        <f t="shared" si="0"/>
        <v>0</v>
      </c>
    </row>
    <row r="5" spans="1:15" x14ac:dyDescent="0.4">
      <c r="A5" s="34"/>
      <c r="B5" s="22"/>
      <c r="C5" s="35"/>
      <c r="D5" s="35"/>
      <c r="E5" s="35"/>
      <c r="F5" s="35"/>
      <c r="G5" s="35"/>
      <c r="H5" s="35"/>
    </row>
    <row r="6" spans="1:15" s="5" customFormat="1" x14ac:dyDescent="0.4">
      <c r="A6" s="37"/>
      <c r="B6" s="38" t="s">
        <v>499</v>
      </c>
      <c r="C6" s="39">
        <f>SUM(C1:C5)</f>
        <v>150342.15</v>
      </c>
      <c r="D6" s="39">
        <f t="shared" ref="D6:G6" si="1">SUM(D1:D5)</f>
        <v>159542.25999999998</v>
      </c>
      <c r="E6" s="39">
        <f t="shared" si="1"/>
        <v>166817</v>
      </c>
      <c r="F6" s="39">
        <f t="shared" si="1"/>
        <v>126639.69</v>
      </c>
      <c r="G6" s="39">
        <f t="shared" si="1"/>
        <v>167650</v>
      </c>
      <c r="H6" s="24">
        <f t="shared" ref="H6:H9" si="2">(G6-E6)/E6</f>
        <v>4.9934958667282115E-3</v>
      </c>
      <c r="I6" s="3"/>
      <c r="J6" s="3"/>
      <c r="K6" s="3"/>
      <c r="L6" s="3"/>
      <c r="M6" s="3"/>
      <c r="N6" s="3"/>
      <c r="O6" s="3"/>
    </row>
    <row r="7" spans="1:15" x14ac:dyDescent="0.4">
      <c r="A7" s="34"/>
      <c r="B7" s="22"/>
      <c r="C7" s="35"/>
      <c r="D7" s="35"/>
      <c r="E7" s="35"/>
      <c r="F7" s="35"/>
      <c r="G7" s="35"/>
      <c r="H7" s="35"/>
    </row>
    <row r="8" spans="1:15" x14ac:dyDescent="0.4">
      <c r="A8" s="34" t="s">
        <v>391</v>
      </c>
      <c r="B8" s="22" t="s">
        <v>334</v>
      </c>
      <c r="C8" s="35">
        <v>0</v>
      </c>
      <c r="D8" s="35">
        <v>228100.6</v>
      </c>
      <c r="E8" s="35">
        <v>314523.15999999997</v>
      </c>
      <c r="F8" s="35">
        <f>154573.16+87377.35</f>
        <v>241950.51</v>
      </c>
      <c r="G8" s="35">
        <f>167650-15000</f>
        <v>152650</v>
      </c>
      <c r="H8" s="24">
        <f t="shared" si="2"/>
        <v>-0.51466213171710462</v>
      </c>
    </row>
    <row r="9" spans="1:15" x14ac:dyDescent="0.4">
      <c r="A9" s="34" t="s">
        <v>392</v>
      </c>
      <c r="B9" s="22" t="s">
        <v>393</v>
      </c>
      <c r="C9" s="35">
        <v>17563.46</v>
      </c>
      <c r="D9" s="35">
        <v>6005.41</v>
      </c>
      <c r="E9" s="35">
        <v>16817</v>
      </c>
      <c r="F9" s="35">
        <f>107980.53-87377.35</f>
        <v>20603.179999999993</v>
      </c>
      <c r="G9" s="35">
        <v>15000</v>
      </c>
      <c r="H9" s="24">
        <f t="shared" si="2"/>
        <v>-0.10804543021942083</v>
      </c>
    </row>
    <row r="10" spans="1:15" x14ac:dyDescent="0.4">
      <c r="A10" s="34" t="s">
        <v>394</v>
      </c>
      <c r="B10" s="22" t="s">
        <v>250</v>
      </c>
      <c r="C10" s="35"/>
      <c r="D10" s="35"/>
      <c r="E10" s="35"/>
      <c r="F10" s="35"/>
      <c r="G10" s="35"/>
      <c r="H10" s="24" t="s">
        <v>490</v>
      </c>
    </row>
    <row r="11" spans="1:15" x14ac:dyDescent="0.4">
      <c r="A11" s="40"/>
      <c r="B11" s="22"/>
      <c r="C11" s="35"/>
      <c r="D11" s="35"/>
      <c r="E11" s="35"/>
      <c r="F11" s="35"/>
      <c r="G11" s="35"/>
      <c r="H11" s="35"/>
    </row>
    <row r="12" spans="1:15" s="5" customFormat="1" x14ac:dyDescent="0.4">
      <c r="A12" s="41"/>
      <c r="B12" s="38" t="s">
        <v>500</v>
      </c>
      <c r="C12" s="39">
        <f>SUM(C8:C11)</f>
        <v>17563.46</v>
      </c>
      <c r="D12" s="39">
        <f t="shared" ref="D12:G12" si="3">SUM(D8:D11)</f>
        <v>234106.01</v>
      </c>
      <c r="E12" s="39">
        <f t="shared" si="3"/>
        <v>331340.15999999997</v>
      </c>
      <c r="F12" s="39">
        <f t="shared" si="3"/>
        <v>262553.69</v>
      </c>
      <c r="G12" s="39">
        <f t="shared" si="3"/>
        <v>167650</v>
      </c>
      <c r="H12" s="24">
        <f t="shared" ref="H12" si="4">(G12-E12)/E12</f>
        <v>-0.49402450943465465</v>
      </c>
      <c r="I12" s="3"/>
      <c r="J12" s="3"/>
      <c r="K12" s="3"/>
      <c r="L12" s="3"/>
      <c r="M12" s="3"/>
      <c r="N12" s="3"/>
      <c r="O12" s="3"/>
    </row>
  </sheetData>
  <mergeCells count="1">
    <mergeCell ref="E1:F1"/>
  </mergeCells>
  <pageMargins left="0.25" right="0" top="0.5" bottom="0" header="0.5" footer="0.5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14"/>
  <sheetViews>
    <sheetView showGridLines="0" tabSelected="1" zoomScaleNormal="100" workbookViewId="0">
      <selection activeCell="A9" sqref="A9:G14"/>
    </sheetView>
  </sheetViews>
  <sheetFormatPr defaultColWidth="9.1328125" defaultRowHeight="13.15" x14ac:dyDescent="0.4"/>
  <cols>
    <col min="1" max="1" width="10.86328125" style="32" customWidth="1"/>
    <col min="2" max="2" width="28.3984375" style="1" bestFit="1" customWidth="1"/>
    <col min="3" max="7" width="8.86328125" style="2" bestFit="1" customWidth="1"/>
    <col min="8" max="8" width="5.86328125" style="45" bestFit="1" customWidth="1"/>
    <col min="9" max="15" width="14.73046875" style="2" customWidth="1"/>
    <col min="16" max="16384" width="9.1328125" style="1"/>
  </cols>
  <sheetData>
    <row r="1" spans="1:15" x14ac:dyDescent="0.4">
      <c r="A1" s="4"/>
      <c r="B1" s="5"/>
      <c r="C1" s="74" t="s">
        <v>483</v>
      </c>
      <c r="D1" s="74" t="s">
        <v>484</v>
      </c>
      <c r="E1" s="103" t="s">
        <v>485</v>
      </c>
      <c r="F1" s="103"/>
      <c r="G1" s="74" t="s">
        <v>541</v>
      </c>
      <c r="H1" s="43"/>
      <c r="I1" s="3"/>
      <c r="J1" s="3"/>
      <c r="K1" s="3"/>
      <c r="L1" s="3"/>
      <c r="M1" s="3"/>
      <c r="N1" s="3"/>
      <c r="O1" s="3"/>
    </row>
    <row r="2" spans="1:15" s="60" customFormat="1" ht="26.25" x14ac:dyDescent="0.4">
      <c r="A2" s="57" t="s">
        <v>0</v>
      </c>
      <c r="B2" s="58" t="s">
        <v>1</v>
      </c>
      <c r="C2" s="68" t="s">
        <v>3</v>
      </c>
      <c r="D2" s="68" t="s">
        <v>3</v>
      </c>
      <c r="E2" s="68" t="s">
        <v>2</v>
      </c>
      <c r="F2" s="68" t="s">
        <v>3</v>
      </c>
      <c r="G2" s="68" t="s">
        <v>486</v>
      </c>
      <c r="H2" s="71"/>
      <c r="I2" s="59"/>
      <c r="J2" s="59"/>
      <c r="K2" s="59"/>
      <c r="L2" s="59"/>
      <c r="M2" s="59"/>
      <c r="N2" s="59"/>
      <c r="O2" s="59"/>
    </row>
    <row r="3" spans="1:15" x14ac:dyDescent="0.4">
      <c r="A3" s="34" t="s">
        <v>107</v>
      </c>
      <c r="B3" s="22" t="s">
        <v>6</v>
      </c>
      <c r="C3" s="35">
        <v>18705.759999999998</v>
      </c>
      <c r="D3" s="35">
        <v>17959.060000000001</v>
      </c>
      <c r="E3" s="35">
        <v>18735.8</v>
      </c>
      <c r="F3" s="35">
        <v>17959.240000000002</v>
      </c>
      <c r="G3" s="35"/>
      <c r="H3" s="44">
        <f>(G3-E3)/E3</f>
        <v>-1</v>
      </c>
      <c r="I3" s="33"/>
      <c r="J3" s="33"/>
      <c r="K3" s="33"/>
      <c r="L3" s="33"/>
      <c r="M3" s="33"/>
      <c r="N3" s="33"/>
      <c r="O3" s="33"/>
    </row>
    <row r="4" spans="1:15" x14ac:dyDescent="0.4">
      <c r="A4" s="34" t="s">
        <v>108</v>
      </c>
      <c r="B4" s="22" t="s">
        <v>12</v>
      </c>
      <c r="C4" s="35">
        <v>309.94</v>
      </c>
      <c r="D4" s="35">
        <v>496.48</v>
      </c>
      <c r="E4" s="35">
        <v>350</v>
      </c>
      <c r="F4" s="35">
        <v>151.85</v>
      </c>
      <c r="G4" s="35">
        <v>350</v>
      </c>
      <c r="H4" s="44">
        <f t="shared" ref="H4:H5" si="0">(G4-E4)/E4</f>
        <v>0</v>
      </c>
    </row>
    <row r="5" spans="1:15" x14ac:dyDescent="0.4">
      <c r="A5" s="34" t="s">
        <v>109</v>
      </c>
      <c r="B5" s="22" t="s">
        <v>26</v>
      </c>
      <c r="C5" s="35">
        <v>10.94</v>
      </c>
      <c r="D5" s="35">
        <v>30.04</v>
      </c>
      <c r="E5" s="35">
        <v>30</v>
      </c>
      <c r="F5" s="35">
        <v>9.75</v>
      </c>
      <c r="G5" s="35">
        <v>30</v>
      </c>
      <c r="H5" s="44">
        <f t="shared" si="0"/>
        <v>0</v>
      </c>
    </row>
    <row r="6" spans="1:15" x14ac:dyDescent="0.4">
      <c r="A6" s="34" t="s">
        <v>548</v>
      </c>
      <c r="B6" s="22" t="s">
        <v>549</v>
      </c>
      <c r="C6" s="35"/>
      <c r="D6" s="35" t="s">
        <v>490</v>
      </c>
      <c r="E6" s="35">
        <v>300</v>
      </c>
      <c r="F6" s="35">
        <v>286.72000000000003</v>
      </c>
      <c r="G6" s="35">
        <v>0</v>
      </c>
      <c r="H6" s="44"/>
    </row>
    <row r="7" spans="1:15" s="5" customFormat="1" x14ac:dyDescent="0.4">
      <c r="A7" s="37"/>
      <c r="B7" s="38" t="s">
        <v>499</v>
      </c>
      <c r="C7" s="39">
        <f>SUM(C2:C6)</f>
        <v>19026.639999999996</v>
      </c>
      <c r="D7" s="39">
        <f>SUM(D2:D6)</f>
        <v>18485.580000000002</v>
      </c>
      <c r="E7" s="39">
        <f>SUM(E2:E6)</f>
        <v>19415.8</v>
      </c>
      <c r="F7" s="39">
        <f>SUM(F2:F6)</f>
        <v>18407.560000000001</v>
      </c>
      <c r="G7" s="39">
        <f>SUM(G3:G6)</f>
        <v>380</v>
      </c>
      <c r="H7" s="24">
        <f t="shared" ref="H7" si="1">(G7-E7)/E7</f>
        <v>-0.98042831096323613</v>
      </c>
      <c r="I7" s="3"/>
      <c r="J7" s="3"/>
      <c r="K7" s="3"/>
      <c r="L7" s="3"/>
      <c r="M7" s="3"/>
      <c r="N7" s="3"/>
      <c r="O7" s="3"/>
    </row>
    <row r="8" spans="1:15" x14ac:dyDescent="0.4">
      <c r="A8" s="34"/>
      <c r="B8" s="22"/>
      <c r="C8" s="35"/>
      <c r="D8" s="35"/>
      <c r="E8" s="35"/>
      <c r="F8" s="35"/>
      <c r="G8" s="35"/>
      <c r="H8" s="44"/>
    </row>
    <row r="9" spans="1:15" x14ac:dyDescent="0.4">
      <c r="A9" s="34" t="s">
        <v>395</v>
      </c>
      <c r="B9" s="22" t="s">
        <v>396</v>
      </c>
      <c r="C9" s="35">
        <v>27152</v>
      </c>
      <c r="D9" s="35">
        <v>53547</v>
      </c>
      <c r="E9" s="35">
        <v>17000</v>
      </c>
      <c r="F9" s="35">
        <v>17000</v>
      </c>
      <c r="G9" s="35">
        <v>0</v>
      </c>
      <c r="H9" s="44"/>
    </row>
    <row r="10" spans="1:15" x14ac:dyDescent="0.4">
      <c r="A10" s="34" t="s">
        <v>397</v>
      </c>
      <c r="B10" s="22" t="s">
        <v>398</v>
      </c>
      <c r="C10" s="35">
        <v>3552.4</v>
      </c>
      <c r="D10" s="35">
        <v>4788.99</v>
      </c>
      <c r="E10" s="35">
        <v>1735.8</v>
      </c>
      <c r="F10" s="35">
        <v>894.2</v>
      </c>
      <c r="G10" s="35">
        <v>0</v>
      </c>
      <c r="H10" s="44"/>
    </row>
    <row r="11" spans="1:15" x14ac:dyDescent="0.4">
      <c r="A11" s="34" t="s">
        <v>399</v>
      </c>
      <c r="B11" s="22" t="s">
        <v>400</v>
      </c>
      <c r="C11" s="35">
        <v>350</v>
      </c>
      <c r="D11" s="35">
        <v>350</v>
      </c>
      <c r="E11" s="35">
        <v>350</v>
      </c>
      <c r="F11" s="35">
        <v>0</v>
      </c>
      <c r="G11" s="35">
        <v>0</v>
      </c>
      <c r="H11" s="44"/>
    </row>
    <row r="12" spans="1:15" x14ac:dyDescent="0.4">
      <c r="A12" s="34" t="s">
        <v>401</v>
      </c>
      <c r="B12" s="22" t="s">
        <v>402</v>
      </c>
      <c r="C12" s="35"/>
      <c r="D12" s="35"/>
      <c r="E12" s="35">
        <v>26598.74</v>
      </c>
      <c r="F12" s="35">
        <v>0</v>
      </c>
      <c r="G12" s="61"/>
      <c r="H12" s="44"/>
    </row>
    <row r="13" spans="1:15" x14ac:dyDescent="0.4">
      <c r="A13" s="40"/>
      <c r="B13" s="22"/>
      <c r="C13" s="35"/>
      <c r="D13" s="35"/>
      <c r="E13" s="35"/>
      <c r="F13" s="35"/>
      <c r="G13" s="35"/>
      <c r="H13" s="44"/>
    </row>
    <row r="14" spans="1:15" s="5" customFormat="1" x14ac:dyDescent="0.4">
      <c r="A14" s="41"/>
      <c r="B14" s="38" t="s">
        <v>500</v>
      </c>
      <c r="C14" s="39">
        <f>SUM(C9:C13)</f>
        <v>31054.400000000001</v>
      </c>
      <c r="D14" s="39">
        <f t="shared" ref="D14:G14" si="2">SUM(D9:D13)</f>
        <v>58685.99</v>
      </c>
      <c r="E14" s="39">
        <f t="shared" si="2"/>
        <v>45684.54</v>
      </c>
      <c r="F14" s="39">
        <f t="shared" si="2"/>
        <v>17894.2</v>
      </c>
      <c r="G14" s="39">
        <f t="shared" si="2"/>
        <v>0</v>
      </c>
      <c r="H14" s="44"/>
      <c r="I14" s="3"/>
      <c r="J14" s="3"/>
      <c r="K14" s="3"/>
      <c r="L14" s="3"/>
      <c r="M14" s="3"/>
      <c r="N14" s="3"/>
      <c r="O14" s="3"/>
    </row>
  </sheetData>
  <mergeCells count="1">
    <mergeCell ref="E1:F1"/>
  </mergeCells>
  <pageMargins left="0.25" right="0" top="0.5" bottom="0" header="0.5" footer="0.5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90"/>
  <sheetViews>
    <sheetView showGridLines="0" zoomScaleNormal="100" workbookViewId="0">
      <selection activeCell="A17" sqref="A17:G18"/>
    </sheetView>
  </sheetViews>
  <sheetFormatPr defaultColWidth="9.1328125" defaultRowHeight="13.15" x14ac:dyDescent="0.4"/>
  <cols>
    <col min="1" max="1" width="10.86328125" style="32" customWidth="1"/>
    <col min="2" max="2" width="29.73046875" style="1" bestFit="1" customWidth="1"/>
    <col min="3" max="6" width="7.86328125" style="2" bestFit="1" customWidth="1"/>
    <col min="7" max="7" width="8.3984375" style="2" bestFit="1" customWidth="1"/>
    <col min="8" max="14" width="14.73046875" style="2" customWidth="1"/>
    <col min="15" max="16384" width="9.1328125" style="1"/>
  </cols>
  <sheetData>
    <row r="1" spans="1:14" x14ac:dyDescent="0.4">
      <c r="A1" s="4"/>
      <c r="B1" s="5"/>
      <c r="C1" s="74" t="s">
        <v>483</v>
      </c>
      <c r="D1" s="74" t="s">
        <v>484</v>
      </c>
      <c r="E1" s="103" t="s">
        <v>485</v>
      </c>
      <c r="F1" s="103"/>
      <c r="G1" s="74" t="s">
        <v>541</v>
      </c>
      <c r="H1" s="3"/>
      <c r="I1" s="3"/>
      <c r="J1" s="3"/>
      <c r="K1" s="3"/>
      <c r="L1" s="3"/>
      <c r="M1" s="3"/>
      <c r="N1" s="3"/>
    </row>
    <row r="2" spans="1:14" s="60" customFormat="1" ht="26.25" x14ac:dyDescent="0.4">
      <c r="A2" s="57" t="s">
        <v>0</v>
      </c>
      <c r="B2" s="58" t="s">
        <v>1</v>
      </c>
      <c r="C2" s="68" t="s">
        <v>3</v>
      </c>
      <c r="D2" s="68" t="s">
        <v>3</v>
      </c>
      <c r="E2" s="68" t="s">
        <v>2</v>
      </c>
      <c r="F2" s="68" t="s">
        <v>3</v>
      </c>
      <c r="G2" s="68" t="s">
        <v>486</v>
      </c>
      <c r="H2" s="59"/>
      <c r="I2" s="59"/>
      <c r="J2" s="59"/>
      <c r="K2" s="59"/>
      <c r="L2" s="59"/>
      <c r="M2" s="59"/>
      <c r="N2" s="59"/>
    </row>
    <row r="3" spans="1:14" x14ac:dyDescent="0.4">
      <c r="A3" s="34" t="s">
        <v>110</v>
      </c>
      <c r="B3" s="22" t="s">
        <v>111</v>
      </c>
      <c r="C3" s="35">
        <v>0.4</v>
      </c>
      <c r="D3" s="35">
        <v>1.5</v>
      </c>
      <c r="E3" s="35">
        <v>1</v>
      </c>
      <c r="F3" s="35">
        <v>1.2</v>
      </c>
      <c r="G3" s="35">
        <v>1</v>
      </c>
      <c r="H3" s="33"/>
      <c r="I3" s="33"/>
      <c r="J3" s="33"/>
      <c r="K3" s="33"/>
      <c r="L3" s="33"/>
      <c r="M3" s="33"/>
      <c r="N3" s="33"/>
    </row>
    <row r="4" spans="1:14" x14ac:dyDescent="0.4">
      <c r="A4" s="34" t="s">
        <v>112</v>
      </c>
      <c r="B4" s="22" t="s">
        <v>113</v>
      </c>
      <c r="C4" s="35">
        <v>1577.75</v>
      </c>
      <c r="D4" s="35">
        <v>1323.25</v>
      </c>
      <c r="E4" s="35">
        <v>1600</v>
      </c>
      <c r="F4" s="35">
        <v>2254.2800000000002</v>
      </c>
      <c r="G4" s="35">
        <v>2400</v>
      </c>
    </row>
    <row r="5" spans="1:14" s="5" customFormat="1" x14ac:dyDescent="0.4">
      <c r="A5" s="37"/>
      <c r="B5" s="38" t="s">
        <v>499</v>
      </c>
      <c r="C5" s="39">
        <f>SUM(C3:C4)</f>
        <v>1578.15</v>
      </c>
      <c r="D5" s="39">
        <f t="shared" ref="D5:G5" si="0">SUM(D3:D4)</f>
        <v>1324.75</v>
      </c>
      <c r="E5" s="39">
        <f t="shared" si="0"/>
        <v>1601</v>
      </c>
      <c r="F5" s="39">
        <f t="shared" si="0"/>
        <v>2255.48</v>
      </c>
      <c r="G5" s="39">
        <f t="shared" si="0"/>
        <v>2401</v>
      </c>
      <c r="H5" s="3"/>
      <c r="I5" s="3"/>
      <c r="J5" s="3"/>
      <c r="K5" s="3"/>
      <c r="L5" s="3"/>
      <c r="M5" s="3"/>
      <c r="N5" s="3"/>
    </row>
    <row r="6" spans="1:14" x14ac:dyDescent="0.4">
      <c r="A6" s="34"/>
      <c r="B6" s="22"/>
      <c r="C6" s="35"/>
      <c r="D6" s="35"/>
      <c r="E6" s="35"/>
      <c r="F6" s="35"/>
      <c r="G6" s="35"/>
    </row>
    <row r="7" spans="1:14" x14ac:dyDescent="0.4">
      <c r="A7" s="34" t="s">
        <v>403</v>
      </c>
      <c r="B7" s="22" t="s">
        <v>240</v>
      </c>
      <c r="C7" s="35">
        <v>378</v>
      </c>
      <c r="D7" s="35">
        <v>2001.8</v>
      </c>
      <c r="E7" s="35">
        <v>700</v>
      </c>
      <c r="F7" s="35">
        <v>648</v>
      </c>
      <c r="G7" s="35">
        <v>700</v>
      </c>
    </row>
    <row r="8" spans="1:14" x14ac:dyDescent="0.4">
      <c r="A8" s="34" t="s">
        <v>404</v>
      </c>
      <c r="B8" s="22" t="s">
        <v>250</v>
      </c>
      <c r="C8" s="35">
        <v>0</v>
      </c>
      <c r="D8" s="35">
        <v>0</v>
      </c>
      <c r="E8" s="35">
        <v>0</v>
      </c>
      <c r="F8" s="35">
        <v>0</v>
      </c>
      <c r="G8" s="35">
        <v>0</v>
      </c>
    </row>
    <row r="9" spans="1:14" s="5" customFormat="1" x14ac:dyDescent="0.4">
      <c r="A9" s="37"/>
      <c r="B9" s="38" t="s">
        <v>505</v>
      </c>
      <c r="C9" s="39">
        <f>SUM(C7:C8)</f>
        <v>378</v>
      </c>
      <c r="D9" s="39">
        <f t="shared" ref="D9:G9" si="1">SUM(D7:D8)</f>
        <v>2001.8</v>
      </c>
      <c r="E9" s="39">
        <f t="shared" si="1"/>
        <v>700</v>
      </c>
      <c r="F9" s="39">
        <f t="shared" si="1"/>
        <v>648</v>
      </c>
      <c r="G9" s="39">
        <f t="shared" si="1"/>
        <v>700</v>
      </c>
      <c r="H9" s="3"/>
      <c r="I9" s="3"/>
      <c r="J9" s="3"/>
      <c r="K9" s="3"/>
      <c r="L9" s="3"/>
      <c r="M9" s="3"/>
      <c r="N9" s="3"/>
    </row>
    <row r="10" spans="1:14" x14ac:dyDescent="0.4">
      <c r="A10" s="34"/>
      <c r="B10" s="22"/>
      <c r="C10" s="35"/>
      <c r="D10" s="35"/>
      <c r="E10" s="35"/>
      <c r="F10" s="35"/>
      <c r="G10" s="35"/>
    </row>
    <row r="11" spans="1:14" x14ac:dyDescent="0.4">
      <c r="A11" s="34"/>
      <c r="B11" s="22"/>
      <c r="C11" s="35"/>
      <c r="D11" s="35"/>
      <c r="E11" s="35"/>
      <c r="F11" s="35"/>
      <c r="G11" s="35"/>
    </row>
    <row r="12" spans="1:14" x14ac:dyDescent="0.4">
      <c r="A12" s="34"/>
      <c r="B12" s="22"/>
      <c r="C12" s="35"/>
      <c r="D12" s="35"/>
      <c r="E12" s="35"/>
      <c r="F12" s="35"/>
      <c r="G12" s="35"/>
    </row>
    <row r="13" spans="1:14" x14ac:dyDescent="0.4">
      <c r="A13" s="34" t="s">
        <v>114</v>
      </c>
      <c r="B13" s="22" t="s">
        <v>111</v>
      </c>
      <c r="C13" s="35">
        <v>0.69</v>
      </c>
      <c r="D13" s="35">
        <v>2.89</v>
      </c>
      <c r="E13" s="35">
        <v>4</v>
      </c>
      <c r="F13" s="35">
        <v>3.65</v>
      </c>
      <c r="G13" s="35">
        <v>4</v>
      </c>
    </row>
    <row r="14" spans="1:14" x14ac:dyDescent="0.4">
      <c r="A14" s="34" t="s">
        <v>115</v>
      </c>
      <c r="B14" s="22" t="s">
        <v>116</v>
      </c>
      <c r="C14" s="35">
        <v>2103.67</v>
      </c>
      <c r="D14" s="35">
        <v>1764.3</v>
      </c>
      <c r="E14" s="35">
        <v>2200</v>
      </c>
      <c r="F14" s="35">
        <v>3005.7</v>
      </c>
      <c r="G14" s="61">
        <v>3200</v>
      </c>
    </row>
    <row r="15" spans="1:14" s="5" customFormat="1" x14ac:dyDescent="0.4">
      <c r="A15" s="37"/>
      <c r="B15" s="38" t="s">
        <v>499</v>
      </c>
      <c r="C15" s="39">
        <f>SUM(C13:C14)</f>
        <v>2104.36</v>
      </c>
      <c r="D15" s="39">
        <f t="shared" ref="D15:G15" si="2">SUM(D13:D14)</f>
        <v>1767.19</v>
      </c>
      <c r="E15" s="39">
        <f t="shared" si="2"/>
        <v>2204</v>
      </c>
      <c r="F15" s="39">
        <f t="shared" si="2"/>
        <v>3009.35</v>
      </c>
      <c r="G15" s="39">
        <f t="shared" si="2"/>
        <v>3204</v>
      </c>
      <c r="H15" s="3"/>
      <c r="I15" s="3"/>
      <c r="J15" s="3"/>
      <c r="K15" s="3"/>
      <c r="L15" s="3"/>
      <c r="M15" s="3"/>
      <c r="N15" s="3"/>
    </row>
    <row r="16" spans="1:14" x14ac:dyDescent="0.4">
      <c r="A16" s="34"/>
      <c r="B16" s="22"/>
      <c r="C16" s="35"/>
      <c r="D16" s="35"/>
      <c r="E16" s="35"/>
      <c r="F16" s="35"/>
      <c r="G16" s="35"/>
    </row>
    <row r="17" spans="1:14" x14ac:dyDescent="0.4">
      <c r="A17" s="34" t="s">
        <v>405</v>
      </c>
      <c r="B17" s="22" t="s">
        <v>406</v>
      </c>
      <c r="C17" s="35">
        <v>0</v>
      </c>
      <c r="D17" s="35">
        <v>0</v>
      </c>
      <c r="E17" s="35">
        <v>6000</v>
      </c>
      <c r="F17" s="35" t="s">
        <v>490</v>
      </c>
      <c r="G17" s="35">
        <v>2500</v>
      </c>
    </row>
    <row r="18" spans="1:14" s="5" customFormat="1" x14ac:dyDescent="0.4">
      <c r="A18" s="37"/>
      <c r="B18" s="38" t="s">
        <v>500</v>
      </c>
      <c r="C18" s="39">
        <f>SUM(C17)</f>
        <v>0</v>
      </c>
      <c r="D18" s="39">
        <f t="shared" ref="D18:G18" si="3">SUM(D17)</f>
        <v>0</v>
      </c>
      <c r="E18" s="39">
        <f t="shared" si="3"/>
        <v>6000</v>
      </c>
      <c r="F18" s="39">
        <f t="shared" si="3"/>
        <v>0</v>
      </c>
      <c r="G18" s="39">
        <f t="shared" si="3"/>
        <v>2500</v>
      </c>
      <c r="H18" s="3"/>
      <c r="I18" s="3"/>
      <c r="J18" s="3"/>
      <c r="K18" s="3"/>
      <c r="L18" s="3"/>
      <c r="M18" s="3"/>
      <c r="N18" s="3"/>
    </row>
    <row r="19" spans="1:14" x14ac:dyDescent="0.4">
      <c r="A19" s="34"/>
      <c r="B19" s="22"/>
      <c r="C19" s="35"/>
      <c r="D19" s="35"/>
      <c r="E19" s="35"/>
      <c r="F19" s="35"/>
      <c r="G19" s="35"/>
    </row>
    <row r="20" spans="1:14" x14ac:dyDescent="0.4">
      <c r="A20" s="46"/>
    </row>
    <row r="21" spans="1:14" x14ac:dyDescent="0.4">
      <c r="A21" s="46"/>
    </row>
    <row r="22" spans="1:14" x14ac:dyDescent="0.4">
      <c r="A22" s="46"/>
    </row>
    <row r="23" spans="1:14" x14ac:dyDescent="0.4">
      <c r="A23" s="46"/>
    </row>
    <row r="24" spans="1:14" x14ac:dyDescent="0.4">
      <c r="A24" s="46"/>
    </row>
    <row r="25" spans="1:14" x14ac:dyDescent="0.4">
      <c r="A25" s="46"/>
    </row>
    <row r="26" spans="1:14" x14ac:dyDescent="0.4">
      <c r="A26" s="46"/>
    </row>
    <row r="27" spans="1:14" x14ac:dyDescent="0.4">
      <c r="A27" s="46"/>
    </row>
    <row r="28" spans="1:14" x14ac:dyDescent="0.4">
      <c r="A28" s="46"/>
    </row>
    <row r="29" spans="1:14" x14ac:dyDescent="0.4">
      <c r="A29" s="46"/>
    </row>
    <row r="30" spans="1:14" x14ac:dyDescent="0.4">
      <c r="A30" s="46"/>
    </row>
    <row r="31" spans="1:14" x14ac:dyDescent="0.4">
      <c r="A31" s="46"/>
    </row>
    <row r="32" spans="1:14" x14ac:dyDescent="0.4">
      <c r="A32" s="46"/>
    </row>
    <row r="33" spans="1:1" x14ac:dyDescent="0.4">
      <c r="A33" s="46"/>
    </row>
    <row r="34" spans="1:1" x14ac:dyDescent="0.4">
      <c r="A34" s="46"/>
    </row>
    <row r="35" spans="1:1" x14ac:dyDescent="0.4">
      <c r="A35" s="46"/>
    </row>
    <row r="36" spans="1:1" x14ac:dyDescent="0.4">
      <c r="A36" s="46"/>
    </row>
    <row r="37" spans="1:1" x14ac:dyDescent="0.4">
      <c r="A37" s="46"/>
    </row>
    <row r="38" spans="1:1" x14ac:dyDescent="0.4">
      <c r="A38" s="46"/>
    </row>
    <row r="39" spans="1:1" x14ac:dyDescent="0.4">
      <c r="A39" s="46"/>
    </row>
    <row r="40" spans="1:1" x14ac:dyDescent="0.4">
      <c r="A40" s="46"/>
    </row>
    <row r="41" spans="1:1" x14ac:dyDescent="0.4">
      <c r="A41" s="46"/>
    </row>
    <row r="42" spans="1:1" x14ac:dyDescent="0.4">
      <c r="A42" s="46"/>
    </row>
    <row r="43" spans="1:1" x14ac:dyDescent="0.4">
      <c r="A43" s="46"/>
    </row>
    <row r="44" spans="1:1" x14ac:dyDescent="0.4">
      <c r="A44" s="46"/>
    </row>
    <row r="45" spans="1:1" x14ac:dyDescent="0.4">
      <c r="A45" s="46"/>
    </row>
    <row r="46" spans="1:1" x14ac:dyDescent="0.4">
      <c r="A46" s="46"/>
    </row>
    <row r="47" spans="1:1" x14ac:dyDescent="0.4">
      <c r="A47" s="46"/>
    </row>
    <row r="48" spans="1:1" x14ac:dyDescent="0.4">
      <c r="A48" s="46"/>
    </row>
    <row r="49" spans="1:1" x14ac:dyDescent="0.4">
      <c r="A49" s="46"/>
    </row>
    <row r="50" spans="1:1" x14ac:dyDescent="0.4">
      <c r="A50" s="46"/>
    </row>
    <row r="51" spans="1:1" x14ac:dyDescent="0.4">
      <c r="A51" s="46"/>
    </row>
    <row r="52" spans="1:1" x14ac:dyDescent="0.4">
      <c r="A52" s="46"/>
    </row>
    <row r="53" spans="1:1" x14ac:dyDescent="0.4">
      <c r="A53" s="46"/>
    </row>
    <row r="54" spans="1:1" x14ac:dyDescent="0.4">
      <c r="A54" s="46"/>
    </row>
    <row r="55" spans="1:1" x14ac:dyDescent="0.4">
      <c r="A55" s="46"/>
    </row>
    <row r="56" spans="1:1" x14ac:dyDescent="0.4">
      <c r="A56" s="46"/>
    </row>
    <row r="57" spans="1:1" x14ac:dyDescent="0.4">
      <c r="A57" s="46"/>
    </row>
    <row r="58" spans="1:1" x14ac:dyDescent="0.4">
      <c r="A58" s="46"/>
    </row>
    <row r="59" spans="1:1" x14ac:dyDescent="0.4">
      <c r="A59" s="46"/>
    </row>
    <row r="60" spans="1:1" x14ac:dyDescent="0.4">
      <c r="A60" s="46"/>
    </row>
    <row r="61" spans="1:1" x14ac:dyDescent="0.4">
      <c r="A61" s="46"/>
    </row>
    <row r="62" spans="1:1" x14ac:dyDescent="0.4">
      <c r="A62" s="46"/>
    </row>
    <row r="63" spans="1:1" x14ac:dyDescent="0.4">
      <c r="A63" s="46"/>
    </row>
    <row r="64" spans="1:1" x14ac:dyDescent="0.4">
      <c r="A64" s="46"/>
    </row>
    <row r="65" spans="1:1" x14ac:dyDescent="0.4">
      <c r="A65" s="46"/>
    </row>
    <row r="66" spans="1:1" x14ac:dyDescent="0.4">
      <c r="A66" s="46"/>
    </row>
    <row r="67" spans="1:1" x14ac:dyDescent="0.4">
      <c r="A67" s="46"/>
    </row>
    <row r="68" spans="1:1" x14ac:dyDescent="0.4">
      <c r="A68" s="46"/>
    </row>
    <row r="69" spans="1:1" x14ac:dyDescent="0.4">
      <c r="A69" s="46"/>
    </row>
    <row r="70" spans="1:1" x14ac:dyDescent="0.4">
      <c r="A70" s="46"/>
    </row>
    <row r="71" spans="1:1" x14ac:dyDescent="0.4">
      <c r="A71" s="46"/>
    </row>
    <row r="72" spans="1:1" x14ac:dyDescent="0.4">
      <c r="A72" s="46"/>
    </row>
    <row r="73" spans="1:1" x14ac:dyDescent="0.4">
      <c r="A73" s="46"/>
    </row>
    <row r="74" spans="1:1" x14ac:dyDescent="0.4">
      <c r="A74" s="46"/>
    </row>
    <row r="75" spans="1:1" x14ac:dyDescent="0.4">
      <c r="A75" s="46"/>
    </row>
    <row r="76" spans="1:1" x14ac:dyDescent="0.4">
      <c r="A76" s="46"/>
    </row>
    <row r="77" spans="1:1" x14ac:dyDescent="0.4">
      <c r="A77" s="46"/>
    </row>
    <row r="78" spans="1:1" x14ac:dyDescent="0.4">
      <c r="A78" s="46"/>
    </row>
    <row r="79" spans="1:1" x14ac:dyDescent="0.4">
      <c r="A79" s="46"/>
    </row>
    <row r="80" spans="1:1" x14ac:dyDescent="0.4">
      <c r="A80" s="46"/>
    </row>
    <row r="81" spans="1:1" x14ac:dyDescent="0.4">
      <c r="A81" s="46"/>
    </row>
    <row r="82" spans="1:1" x14ac:dyDescent="0.4">
      <c r="A82" s="46"/>
    </row>
    <row r="83" spans="1:1" x14ac:dyDescent="0.4">
      <c r="A83" s="46"/>
    </row>
    <row r="84" spans="1:1" x14ac:dyDescent="0.4">
      <c r="A84" s="46"/>
    </row>
    <row r="85" spans="1:1" x14ac:dyDescent="0.4">
      <c r="A85" s="46"/>
    </row>
    <row r="86" spans="1:1" x14ac:dyDescent="0.4">
      <c r="A86" s="46"/>
    </row>
    <row r="87" spans="1:1" x14ac:dyDescent="0.4">
      <c r="A87" s="46"/>
    </row>
    <row r="88" spans="1:1" x14ac:dyDescent="0.4">
      <c r="A88" s="46"/>
    </row>
    <row r="89" spans="1:1" x14ac:dyDescent="0.4">
      <c r="A89" s="46"/>
    </row>
    <row r="90" spans="1:1" x14ac:dyDescent="0.4">
      <c r="A90" s="46"/>
    </row>
  </sheetData>
  <mergeCells count="1">
    <mergeCell ref="E1:F1"/>
  </mergeCells>
  <pageMargins left="0.25" right="0" top="0.5" bottom="0" header="0.5" footer="0.5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21"/>
  <sheetViews>
    <sheetView showGridLines="0" zoomScaleNormal="100" workbookViewId="0">
      <selection sqref="A1:G20"/>
    </sheetView>
  </sheetViews>
  <sheetFormatPr defaultColWidth="9.1328125" defaultRowHeight="13.15" x14ac:dyDescent="0.4"/>
  <cols>
    <col min="1" max="1" width="10.86328125" style="32" customWidth="1"/>
    <col min="2" max="2" width="22.73046875" style="1" bestFit="1" customWidth="1"/>
    <col min="3" max="3" width="11.265625" style="2" bestFit="1" customWidth="1"/>
    <col min="4" max="5" width="9.86328125" style="2" bestFit="1" customWidth="1"/>
    <col min="6" max="6" width="11.265625" style="2" bestFit="1" customWidth="1"/>
    <col min="7" max="7" width="10.53125" style="2" bestFit="1" customWidth="1"/>
    <col min="8" max="8" width="5.86328125" style="45" bestFit="1" customWidth="1"/>
    <col min="9" max="15" width="14.73046875" style="2" customWidth="1"/>
    <col min="16" max="16384" width="9.1328125" style="1"/>
  </cols>
  <sheetData>
    <row r="1" spans="1:15" x14ac:dyDescent="0.4">
      <c r="A1" s="4"/>
      <c r="B1" s="5"/>
      <c r="C1" s="74" t="s">
        <v>483</v>
      </c>
      <c r="D1" s="74" t="s">
        <v>484</v>
      </c>
      <c r="E1" s="103" t="s">
        <v>485</v>
      </c>
      <c r="F1" s="103"/>
      <c r="G1" s="74" t="s">
        <v>541</v>
      </c>
      <c r="H1" s="43"/>
      <c r="I1" s="3"/>
      <c r="J1" s="3"/>
      <c r="K1" s="3"/>
      <c r="L1" s="3"/>
      <c r="M1" s="3"/>
      <c r="N1" s="3"/>
      <c r="O1" s="3"/>
    </row>
    <row r="2" spans="1:15" s="60" customFormat="1" ht="26.25" x14ac:dyDescent="0.4">
      <c r="A2" s="57" t="s">
        <v>0</v>
      </c>
      <c r="B2" s="58" t="s">
        <v>1</v>
      </c>
      <c r="C2" s="68" t="s">
        <v>3</v>
      </c>
      <c r="D2" s="68" t="s">
        <v>3</v>
      </c>
      <c r="E2" s="68" t="s">
        <v>2</v>
      </c>
      <c r="F2" s="68" t="s">
        <v>3</v>
      </c>
      <c r="G2" s="68" t="s">
        <v>486</v>
      </c>
      <c r="H2" s="71"/>
      <c r="I2" s="59"/>
      <c r="J2" s="59"/>
      <c r="K2" s="59"/>
      <c r="L2" s="59"/>
      <c r="M2" s="59"/>
      <c r="N2" s="59"/>
      <c r="O2" s="59"/>
    </row>
    <row r="3" spans="1:15" x14ac:dyDescent="0.4">
      <c r="A3" s="34" t="s">
        <v>117</v>
      </c>
      <c r="B3" s="22" t="s">
        <v>26</v>
      </c>
      <c r="C3" s="35">
        <v>343.52</v>
      </c>
      <c r="D3" s="35">
        <v>242.46</v>
      </c>
      <c r="E3" s="35">
        <v>250</v>
      </c>
      <c r="F3" s="35">
        <v>174.96</v>
      </c>
      <c r="G3" s="35">
        <v>250</v>
      </c>
      <c r="H3" s="44">
        <f>(G3-E3)/E3</f>
        <v>0</v>
      </c>
      <c r="I3" s="33"/>
      <c r="J3" s="33"/>
      <c r="K3" s="33"/>
      <c r="L3" s="33"/>
      <c r="M3" s="33"/>
      <c r="N3" s="33"/>
      <c r="O3" s="33"/>
    </row>
    <row r="4" spans="1:15" x14ac:dyDescent="0.4">
      <c r="A4" s="34" t="s">
        <v>118</v>
      </c>
      <c r="B4" s="22" t="s">
        <v>30</v>
      </c>
      <c r="C4" s="35">
        <v>24838.09</v>
      </c>
      <c r="D4" s="35">
        <v>6437.75</v>
      </c>
      <c r="E4" s="35">
        <v>2000</v>
      </c>
      <c r="F4" s="35">
        <v>568.79</v>
      </c>
      <c r="G4" s="35">
        <v>2000</v>
      </c>
      <c r="H4" s="44">
        <f t="shared" ref="H4:H20" si="0">(G4-E4)/E4</f>
        <v>0</v>
      </c>
    </row>
    <row r="5" spans="1:15" x14ac:dyDescent="0.4">
      <c r="A5" s="34" t="s">
        <v>119</v>
      </c>
      <c r="B5" s="22" t="s">
        <v>38</v>
      </c>
      <c r="C5" s="35">
        <v>347.83</v>
      </c>
      <c r="D5" s="35">
        <v>175</v>
      </c>
      <c r="E5" s="35">
        <v>250</v>
      </c>
      <c r="F5" s="35">
        <v>249.47</v>
      </c>
      <c r="G5" s="35">
        <v>250</v>
      </c>
      <c r="H5" s="44">
        <f t="shared" si="0"/>
        <v>0</v>
      </c>
    </row>
    <row r="6" spans="1:15" x14ac:dyDescent="0.4">
      <c r="A6" s="34" t="s">
        <v>120</v>
      </c>
      <c r="B6" s="22" t="s">
        <v>121</v>
      </c>
      <c r="C6" s="35">
        <v>0</v>
      </c>
      <c r="D6" s="35">
        <v>0</v>
      </c>
      <c r="E6" s="35">
        <v>16000</v>
      </c>
      <c r="F6" s="35">
        <v>15115.02</v>
      </c>
      <c r="G6" s="35">
        <v>16000</v>
      </c>
      <c r="H6" s="44">
        <f t="shared" si="0"/>
        <v>0</v>
      </c>
    </row>
    <row r="7" spans="1:15" x14ac:dyDescent="0.4">
      <c r="A7" s="34" t="s">
        <v>122</v>
      </c>
      <c r="B7" s="22" t="s">
        <v>123</v>
      </c>
      <c r="C7" s="35">
        <v>479668.81</v>
      </c>
      <c r="D7" s="35">
        <v>485016.74</v>
      </c>
      <c r="E7" s="35">
        <v>467200.92</v>
      </c>
      <c r="F7" s="35">
        <v>410365.64</v>
      </c>
      <c r="G7" s="35">
        <v>520000</v>
      </c>
      <c r="H7" s="44">
        <f t="shared" si="0"/>
        <v>0.11301150691227238</v>
      </c>
    </row>
    <row r="8" spans="1:15" x14ac:dyDescent="0.4">
      <c r="A8" s="34" t="s">
        <v>124</v>
      </c>
      <c r="B8" s="22" t="s">
        <v>125</v>
      </c>
      <c r="C8" s="35">
        <v>179552.55</v>
      </c>
      <c r="D8" s="35">
        <v>179613.8</v>
      </c>
      <c r="E8" s="35">
        <v>180000</v>
      </c>
      <c r="F8" s="35">
        <v>161033.87</v>
      </c>
      <c r="G8" s="35">
        <v>210000</v>
      </c>
      <c r="H8" s="44">
        <f t="shared" si="0"/>
        <v>0.16666666666666666</v>
      </c>
    </row>
    <row r="9" spans="1:15" x14ac:dyDescent="0.4">
      <c r="A9" s="34" t="s">
        <v>126</v>
      </c>
      <c r="B9" s="22" t="s">
        <v>127</v>
      </c>
      <c r="C9" s="35">
        <v>8968.6299999999992</v>
      </c>
      <c r="D9" s="35">
        <v>5854.76</v>
      </c>
      <c r="E9" s="35">
        <v>6000</v>
      </c>
      <c r="F9" s="35">
        <v>5138.21</v>
      </c>
      <c r="G9" s="35">
        <v>6000</v>
      </c>
      <c r="H9" s="44">
        <f t="shared" si="0"/>
        <v>0</v>
      </c>
    </row>
    <row r="10" spans="1:15" x14ac:dyDescent="0.4">
      <c r="A10" s="34" t="s">
        <v>128</v>
      </c>
      <c r="B10" s="22" t="s">
        <v>129</v>
      </c>
      <c r="C10" s="35">
        <v>22833</v>
      </c>
      <c r="D10" s="35">
        <v>23061</v>
      </c>
      <c r="E10" s="35">
        <v>23000</v>
      </c>
      <c r="F10" s="35">
        <v>21949.3</v>
      </c>
      <c r="G10" s="35">
        <v>25000</v>
      </c>
      <c r="H10" s="44">
        <f t="shared" si="0"/>
        <v>8.6956521739130432E-2</v>
      </c>
    </row>
    <row r="11" spans="1:15" x14ac:dyDescent="0.4">
      <c r="A11" s="34" t="s">
        <v>130</v>
      </c>
      <c r="B11" s="22" t="s">
        <v>131</v>
      </c>
      <c r="C11" s="35">
        <v>245908.21</v>
      </c>
      <c r="D11" s="35">
        <v>261558.57</v>
      </c>
      <c r="E11" s="35">
        <v>256330</v>
      </c>
      <c r="F11" s="35">
        <v>238056.06</v>
      </c>
      <c r="G11" s="35">
        <v>272000</v>
      </c>
      <c r="H11" s="44">
        <f t="shared" si="0"/>
        <v>6.113213435805407E-2</v>
      </c>
    </row>
    <row r="12" spans="1:15" x14ac:dyDescent="0.4">
      <c r="A12" s="34" t="s">
        <v>132</v>
      </c>
      <c r="B12" s="22" t="s">
        <v>133</v>
      </c>
      <c r="C12" s="35">
        <v>0</v>
      </c>
      <c r="D12" s="35">
        <v>0</v>
      </c>
      <c r="E12" s="35">
        <v>3500</v>
      </c>
      <c r="F12" s="35">
        <v>4331.3599999999997</v>
      </c>
      <c r="G12" s="35">
        <v>4000</v>
      </c>
      <c r="H12" s="44">
        <f t="shared" si="0"/>
        <v>0.14285714285714285</v>
      </c>
    </row>
    <row r="13" spans="1:15" x14ac:dyDescent="0.4">
      <c r="A13" s="34" t="s">
        <v>134</v>
      </c>
      <c r="B13" s="22" t="s">
        <v>135</v>
      </c>
      <c r="C13" s="35">
        <v>3011.7</v>
      </c>
      <c r="D13" s="35">
        <v>11535.56</v>
      </c>
      <c r="E13" s="35">
        <v>3000</v>
      </c>
      <c r="F13" s="35">
        <v>2635.23</v>
      </c>
      <c r="G13" s="35">
        <v>1000</v>
      </c>
      <c r="H13" s="44">
        <f t="shared" si="0"/>
        <v>-0.66666666666666663</v>
      </c>
    </row>
    <row r="14" spans="1:15" x14ac:dyDescent="0.4">
      <c r="A14" s="34" t="s">
        <v>136</v>
      </c>
      <c r="B14" s="22" t="s">
        <v>137</v>
      </c>
      <c r="C14" s="35">
        <v>0</v>
      </c>
      <c r="D14" s="35">
        <v>1647.2</v>
      </c>
      <c r="E14" s="35">
        <v>1200</v>
      </c>
      <c r="F14" s="35">
        <v>0</v>
      </c>
      <c r="G14" s="35">
        <v>1200</v>
      </c>
      <c r="H14" s="44">
        <f t="shared" si="0"/>
        <v>0</v>
      </c>
    </row>
    <row r="15" spans="1:15" x14ac:dyDescent="0.4">
      <c r="A15" s="34" t="s">
        <v>138</v>
      </c>
      <c r="B15" s="22" t="s">
        <v>139</v>
      </c>
      <c r="C15" s="35">
        <v>3475</v>
      </c>
      <c r="D15" s="35">
        <v>3605.55</v>
      </c>
      <c r="E15" s="35">
        <v>4000</v>
      </c>
      <c r="F15" s="35">
        <v>3648.24</v>
      </c>
      <c r="G15" s="35">
        <v>4000</v>
      </c>
      <c r="H15" s="44">
        <f t="shared" si="0"/>
        <v>0</v>
      </c>
    </row>
    <row r="16" spans="1:15" x14ac:dyDescent="0.4">
      <c r="A16" s="34" t="s">
        <v>140</v>
      </c>
      <c r="B16" s="22" t="s">
        <v>141</v>
      </c>
      <c r="C16" s="35">
        <v>0</v>
      </c>
      <c r="D16" s="35">
        <v>-40.29</v>
      </c>
      <c r="E16" s="35">
        <v>15000</v>
      </c>
      <c r="F16" s="35">
        <v>13491.24</v>
      </c>
      <c r="G16" s="35">
        <v>15000</v>
      </c>
      <c r="H16" s="44">
        <f t="shared" si="0"/>
        <v>0</v>
      </c>
    </row>
    <row r="17" spans="1:8" x14ac:dyDescent="0.4">
      <c r="A17" s="34" t="s">
        <v>142</v>
      </c>
      <c r="B17" s="22" t="s">
        <v>143</v>
      </c>
      <c r="C17" s="35">
        <v>0</v>
      </c>
      <c r="D17" s="35">
        <v>0</v>
      </c>
      <c r="E17" s="35">
        <v>500</v>
      </c>
      <c r="F17" s="35">
        <v>0</v>
      </c>
      <c r="G17" s="35">
        <v>500</v>
      </c>
      <c r="H17" s="44">
        <f t="shared" si="0"/>
        <v>0</v>
      </c>
    </row>
    <row r="18" spans="1:8" x14ac:dyDescent="0.4">
      <c r="A18" s="34" t="s">
        <v>144</v>
      </c>
      <c r="B18" s="22" t="s">
        <v>145</v>
      </c>
      <c r="C18" s="35">
        <v>1797.38</v>
      </c>
      <c r="D18" s="35">
        <v>-346.98</v>
      </c>
      <c r="E18" s="35">
        <v>2800</v>
      </c>
      <c r="F18" s="35">
        <v>-125.78</v>
      </c>
      <c r="G18" s="35">
        <v>1000</v>
      </c>
      <c r="H18" s="44">
        <f t="shared" si="0"/>
        <v>-0.6428571428571429</v>
      </c>
    </row>
    <row r="19" spans="1:8" x14ac:dyDescent="0.4">
      <c r="A19" s="40"/>
      <c r="B19" s="22"/>
      <c r="C19" s="35"/>
      <c r="D19" s="35"/>
      <c r="E19" s="35"/>
      <c r="F19" s="35"/>
      <c r="G19" s="35"/>
      <c r="H19" s="44" t="s">
        <v>490</v>
      </c>
    </row>
    <row r="20" spans="1:8" x14ac:dyDescent="0.4">
      <c r="A20" s="40"/>
      <c r="B20" s="22"/>
      <c r="C20" s="35">
        <f t="shared" ref="C20:G20" si="1">SUM(C3:C19)</f>
        <v>970744.72</v>
      </c>
      <c r="D20" s="35">
        <f t="shared" si="1"/>
        <v>978361.12000000011</v>
      </c>
      <c r="E20" s="35">
        <f t="shared" si="1"/>
        <v>981030.91999999993</v>
      </c>
      <c r="F20" s="35">
        <f t="shared" si="1"/>
        <v>876631.61</v>
      </c>
      <c r="G20" s="35">
        <f t="shared" si="1"/>
        <v>1078200</v>
      </c>
      <c r="H20" s="44">
        <f t="shared" si="0"/>
        <v>9.9047928071421112E-2</v>
      </c>
    </row>
    <row r="21" spans="1:8" x14ac:dyDescent="0.4">
      <c r="A21" s="40"/>
      <c r="B21" s="22"/>
      <c r="C21" s="35"/>
      <c r="D21" s="35"/>
      <c r="E21" s="35"/>
      <c r="F21" s="35"/>
      <c r="G21" s="35"/>
      <c r="H21" s="44"/>
    </row>
  </sheetData>
  <mergeCells count="1">
    <mergeCell ref="E1:F1"/>
  </mergeCells>
  <pageMargins left="0.25" right="0" top="0.5" bottom="0" header="0.5" footer="0.5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54"/>
  <sheetViews>
    <sheetView showGridLines="0" zoomScaleNormal="100" workbookViewId="0">
      <selection activeCell="H62" sqref="H61:H62"/>
    </sheetView>
  </sheetViews>
  <sheetFormatPr defaultColWidth="9.1328125" defaultRowHeight="13.15" x14ac:dyDescent="0.4"/>
  <cols>
    <col min="1" max="1" width="10.86328125" style="32" customWidth="1"/>
    <col min="2" max="2" width="30.59765625" style="1" bestFit="1" customWidth="1"/>
    <col min="3" max="4" width="9.86328125" style="2" bestFit="1" customWidth="1"/>
    <col min="5" max="5" width="11.265625" style="2" bestFit="1" customWidth="1"/>
    <col min="6" max="6" width="9.86328125" style="2" bestFit="1" customWidth="1"/>
    <col min="7" max="7" width="11.265625" style="2" bestFit="1" customWidth="1"/>
    <col min="8" max="8" width="5.86328125" style="18" bestFit="1" customWidth="1"/>
    <col min="9" max="15" width="14.73046875" style="2" customWidth="1"/>
    <col min="16" max="16384" width="9.1328125" style="1"/>
  </cols>
  <sheetData>
    <row r="1" spans="1:15" x14ac:dyDescent="0.4">
      <c r="A1" s="4"/>
      <c r="B1" s="5"/>
      <c r="C1" s="74" t="s">
        <v>483</v>
      </c>
      <c r="D1" s="74" t="s">
        <v>484</v>
      </c>
      <c r="E1" s="103" t="s">
        <v>485</v>
      </c>
      <c r="F1" s="103"/>
      <c r="G1" s="74" t="s">
        <v>541</v>
      </c>
      <c r="H1" s="7"/>
      <c r="I1" s="3"/>
      <c r="J1" s="3"/>
      <c r="K1" s="3"/>
      <c r="L1" s="3"/>
      <c r="M1" s="3"/>
      <c r="N1" s="3"/>
      <c r="O1" s="3"/>
    </row>
    <row r="2" spans="1:15" s="60" customFormat="1" ht="26.25" x14ac:dyDescent="0.4">
      <c r="A2" s="57" t="s">
        <v>0</v>
      </c>
      <c r="B2" s="58" t="s">
        <v>1</v>
      </c>
      <c r="C2" s="68" t="s">
        <v>3</v>
      </c>
      <c r="D2" s="68" t="s">
        <v>3</v>
      </c>
      <c r="E2" s="68" t="s">
        <v>2</v>
      </c>
      <c r="F2" s="68" t="s">
        <v>3</v>
      </c>
      <c r="G2" s="68" t="s">
        <v>486</v>
      </c>
      <c r="H2" s="70"/>
      <c r="I2" s="69"/>
      <c r="J2" s="69"/>
      <c r="K2" s="69"/>
      <c r="L2" s="69"/>
      <c r="M2" s="69"/>
      <c r="N2" s="69"/>
      <c r="O2" s="69"/>
    </row>
    <row r="3" spans="1:15" x14ac:dyDescent="0.4">
      <c r="A3" s="34" t="s">
        <v>407</v>
      </c>
      <c r="B3" s="22" t="s">
        <v>408</v>
      </c>
      <c r="C3" s="35">
        <v>95984.1</v>
      </c>
      <c r="D3" s="35">
        <v>74359.86</v>
      </c>
      <c r="E3" s="35">
        <v>117100</v>
      </c>
      <c r="F3" s="35">
        <v>89828.73</v>
      </c>
      <c r="G3" s="35">
        <v>131345</v>
      </c>
      <c r="H3" s="24">
        <f>(G3-E3)/E3</f>
        <v>0.12164816396242528</v>
      </c>
    </row>
    <row r="4" spans="1:15" x14ac:dyDescent="0.4">
      <c r="A4" s="34" t="s">
        <v>409</v>
      </c>
      <c r="B4" s="22" t="s">
        <v>275</v>
      </c>
      <c r="C4" s="35">
        <v>7000.75</v>
      </c>
      <c r="D4" s="35">
        <v>4259.54</v>
      </c>
      <c r="E4" s="35">
        <v>6000</v>
      </c>
      <c r="F4" s="35">
        <v>4462.75</v>
      </c>
      <c r="G4" s="35">
        <v>6000</v>
      </c>
      <c r="H4" s="24">
        <f t="shared" ref="H4:H54" si="0">(G4-E4)/E4</f>
        <v>0</v>
      </c>
    </row>
    <row r="5" spans="1:15" x14ac:dyDescent="0.4">
      <c r="A5" s="34" t="s">
        <v>410</v>
      </c>
      <c r="B5" s="22" t="s">
        <v>194</v>
      </c>
      <c r="C5" s="35">
        <v>7611.4</v>
      </c>
      <c r="D5" s="35">
        <v>5984.6</v>
      </c>
      <c r="E5" s="35">
        <v>9550</v>
      </c>
      <c r="F5" s="35">
        <v>7208.34</v>
      </c>
      <c r="G5" s="35">
        <v>10630</v>
      </c>
      <c r="H5" s="24">
        <f t="shared" si="0"/>
        <v>0.1130890052356021</v>
      </c>
    </row>
    <row r="6" spans="1:15" x14ac:dyDescent="0.4">
      <c r="A6" s="34" t="s">
        <v>411</v>
      </c>
      <c r="B6" s="22" t="s">
        <v>159</v>
      </c>
      <c r="C6" s="35">
        <v>1479.48</v>
      </c>
      <c r="D6" s="35">
        <v>5473.89</v>
      </c>
      <c r="E6" s="35">
        <v>3975</v>
      </c>
      <c r="F6" s="35">
        <v>2982.26</v>
      </c>
      <c r="G6" s="35">
        <v>4780</v>
      </c>
      <c r="H6" s="24">
        <f t="shared" si="0"/>
        <v>0.20251572327044026</v>
      </c>
    </row>
    <row r="7" spans="1:15" x14ac:dyDescent="0.4">
      <c r="A7" s="34" t="s">
        <v>538</v>
      </c>
      <c r="B7" s="22" t="s">
        <v>537</v>
      </c>
      <c r="C7" s="35">
        <v>0</v>
      </c>
      <c r="D7" s="35">
        <v>0</v>
      </c>
      <c r="E7" s="35">
        <v>1600</v>
      </c>
      <c r="F7" s="35">
        <v>1035</v>
      </c>
      <c r="G7" s="35">
        <v>1600</v>
      </c>
      <c r="H7" s="24">
        <f t="shared" si="0"/>
        <v>0</v>
      </c>
    </row>
    <row r="8" spans="1:15" x14ac:dyDescent="0.4">
      <c r="A8" s="34" t="s">
        <v>412</v>
      </c>
      <c r="B8" s="22" t="s">
        <v>161</v>
      </c>
      <c r="C8" s="35">
        <v>15392.01</v>
      </c>
      <c r="D8" s="35">
        <v>15722.03</v>
      </c>
      <c r="E8" s="35">
        <v>21000</v>
      </c>
      <c r="F8" s="35">
        <v>16456.63</v>
      </c>
      <c r="G8" s="35">
        <v>21730</v>
      </c>
      <c r="H8" s="24">
        <f t="shared" si="0"/>
        <v>3.4761904761904765E-2</v>
      </c>
    </row>
    <row r="9" spans="1:15" x14ac:dyDescent="0.4">
      <c r="A9" s="53" t="s">
        <v>426</v>
      </c>
      <c r="B9" s="25" t="s">
        <v>176</v>
      </c>
      <c r="C9" s="54">
        <v>2909.55</v>
      </c>
      <c r="D9" s="54">
        <v>3117.83</v>
      </c>
      <c r="E9" s="54">
        <v>2481.14</v>
      </c>
      <c r="F9" s="54">
        <v>1807.23</v>
      </c>
      <c r="G9" s="54">
        <v>2200</v>
      </c>
      <c r="H9" s="24">
        <f>(G9-E9)/E9</f>
        <v>-0.1133108168019539</v>
      </c>
    </row>
    <row r="10" spans="1:15" ht="15.75" customHeight="1" x14ac:dyDescent="0.4">
      <c r="A10" s="34"/>
      <c r="B10" s="38" t="s">
        <v>518</v>
      </c>
      <c r="C10" s="39">
        <f>SUM(C3:C9)</f>
        <v>130377.29</v>
      </c>
      <c r="D10" s="39">
        <f t="shared" ref="D10:G10" si="1">SUM(D3:D9)</f>
        <v>108917.75</v>
      </c>
      <c r="E10" s="39">
        <f t="shared" si="1"/>
        <v>161706.14000000001</v>
      </c>
      <c r="F10" s="39">
        <f t="shared" si="1"/>
        <v>123780.93999999999</v>
      </c>
      <c r="G10" s="39">
        <f t="shared" si="1"/>
        <v>178285</v>
      </c>
      <c r="H10" s="42"/>
    </row>
    <row r="11" spans="1:15" x14ac:dyDescent="0.4">
      <c r="A11" s="34"/>
      <c r="B11" s="22"/>
      <c r="C11" s="35"/>
      <c r="D11" s="35"/>
      <c r="E11" s="35"/>
      <c r="F11" s="35"/>
      <c r="G11" s="35"/>
      <c r="H11" s="24"/>
    </row>
    <row r="12" spans="1:15" x14ac:dyDescent="0.4">
      <c r="A12" s="34" t="s">
        <v>413</v>
      </c>
      <c r="B12" s="22" t="s">
        <v>163</v>
      </c>
      <c r="C12" s="35">
        <v>3009.31</v>
      </c>
      <c r="D12" s="35">
        <v>1944.44</v>
      </c>
      <c r="E12" s="35">
        <v>800</v>
      </c>
      <c r="F12" s="35">
        <v>3195.88</v>
      </c>
      <c r="G12" s="35">
        <v>1000</v>
      </c>
      <c r="H12" s="24">
        <f t="shared" si="0"/>
        <v>0.25</v>
      </c>
    </row>
    <row r="13" spans="1:15" x14ac:dyDescent="0.4">
      <c r="A13" s="34" t="s">
        <v>414</v>
      </c>
      <c r="B13" s="22" t="s">
        <v>165</v>
      </c>
      <c r="C13" s="35">
        <v>1641.9</v>
      </c>
      <c r="D13" s="35">
        <v>1445</v>
      </c>
      <c r="E13" s="35">
        <v>2000</v>
      </c>
      <c r="F13" s="2">
        <v>1670</v>
      </c>
      <c r="G13" s="35">
        <v>1850</v>
      </c>
      <c r="H13" s="24">
        <f t="shared" si="0"/>
        <v>-7.4999999999999997E-2</v>
      </c>
    </row>
    <row r="14" spans="1:15" x14ac:dyDescent="0.4">
      <c r="A14" s="34" t="s">
        <v>415</v>
      </c>
      <c r="B14" s="22" t="s">
        <v>166</v>
      </c>
      <c r="C14" s="35">
        <v>3700.98</v>
      </c>
      <c r="D14" s="35">
        <v>1630.01</v>
      </c>
      <c r="E14" s="35">
        <v>2000</v>
      </c>
      <c r="F14" s="2">
        <v>2550.15</v>
      </c>
      <c r="G14" s="35">
        <v>2000</v>
      </c>
      <c r="H14" s="24">
        <f t="shared" si="0"/>
        <v>0</v>
      </c>
    </row>
    <row r="15" spans="1:15" x14ac:dyDescent="0.4">
      <c r="A15" s="34" t="s">
        <v>416</v>
      </c>
      <c r="B15" s="22" t="s">
        <v>208</v>
      </c>
      <c r="C15" s="35">
        <v>2829.86</v>
      </c>
      <c r="D15" s="35">
        <v>2578.3620000000001</v>
      </c>
      <c r="E15" s="35">
        <v>2200</v>
      </c>
      <c r="F15" s="2">
        <v>2780.56</v>
      </c>
      <c r="G15" s="35">
        <v>2500</v>
      </c>
      <c r="H15" s="24">
        <f t="shared" si="0"/>
        <v>0.13636363636363635</v>
      </c>
    </row>
    <row r="16" spans="1:15" x14ac:dyDescent="0.4">
      <c r="A16" s="34" t="s">
        <v>417</v>
      </c>
      <c r="B16" s="22" t="s">
        <v>170</v>
      </c>
      <c r="C16" s="35">
        <v>3285</v>
      </c>
      <c r="D16" s="35">
        <v>742.5</v>
      </c>
      <c r="E16" s="35">
        <v>3200</v>
      </c>
      <c r="F16" s="2">
        <v>2564.87</v>
      </c>
      <c r="G16" s="35">
        <v>2800</v>
      </c>
      <c r="H16" s="24">
        <f t="shared" si="0"/>
        <v>-0.125</v>
      </c>
    </row>
    <row r="17" spans="1:8" x14ac:dyDescent="0.4">
      <c r="A17" s="34" t="s">
        <v>418</v>
      </c>
      <c r="B17" s="22" t="s">
        <v>419</v>
      </c>
      <c r="C17" s="35">
        <v>0</v>
      </c>
      <c r="D17" s="35">
        <v>0</v>
      </c>
      <c r="E17" s="35">
        <v>300</v>
      </c>
      <c r="F17" s="2">
        <v>67.599999999999994</v>
      </c>
      <c r="G17" s="35">
        <v>100</v>
      </c>
      <c r="H17" s="24">
        <f t="shared" si="0"/>
        <v>-0.66666666666666663</v>
      </c>
    </row>
    <row r="18" spans="1:8" x14ac:dyDescent="0.4">
      <c r="A18" s="34" t="s">
        <v>420</v>
      </c>
      <c r="B18" s="22" t="s">
        <v>421</v>
      </c>
      <c r="C18" s="35">
        <v>0</v>
      </c>
      <c r="D18" s="35">
        <v>0</v>
      </c>
      <c r="E18" s="35">
        <v>4000</v>
      </c>
      <c r="F18" s="1">
        <v>4953.32</v>
      </c>
      <c r="G18" s="35">
        <v>3000</v>
      </c>
      <c r="H18" s="24">
        <f t="shared" si="0"/>
        <v>-0.25</v>
      </c>
    </row>
    <row r="19" spans="1:8" x14ac:dyDescent="0.4">
      <c r="A19" s="34" t="s">
        <v>550</v>
      </c>
      <c r="B19" s="22" t="s">
        <v>551</v>
      </c>
      <c r="C19" s="35">
        <v>0</v>
      </c>
      <c r="D19" s="35">
        <v>2146.83</v>
      </c>
      <c r="E19" s="35">
        <v>0</v>
      </c>
      <c r="F19" s="1">
        <v>-84.45</v>
      </c>
      <c r="G19" s="35"/>
      <c r="H19" s="24" t="s">
        <v>490</v>
      </c>
    </row>
    <row r="20" spans="1:8" x14ac:dyDescent="0.4">
      <c r="A20" s="34" t="s">
        <v>422</v>
      </c>
      <c r="B20" s="22" t="s">
        <v>423</v>
      </c>
      <c r="C20" s="35">
        <v>0</v>
      </c>
      <c r="D20" s="35">
        <v>0</v>
      </c>
      <c r="E20" s="35">
        <v>6000</v>
      </c>
      <c r="F20" s="1">
        <v>6200.51</v>
      </c>
      <c r="G20" s="35">
        <v>6500</v>
      </c>
      <c r="H20" s="24">
        <f t="shared" si="0"/>
        <v>8.3333333333333329E-2</v>
      </c>
    </row>
    <row r="21" spans="1:8" x14ac:dyDescent="0.4">
      <c r="A21" s="34" t="s">
        <v>424</v>
      </c>
      <c r="B21" s="22" t="s">
        <v>212</v>
      </c>
      <c r="C21" s="35">
        <v>66868.83</v>
      </c>
      <c r="D21" s="35">
        <v>68563.03</v>
      </c>
      <c r="E21" s="35">
        <v>65000</v>
      </c>
      <c r="F21" s="21">
        <v>58562.82</v>
      </c>
      <c r="G21" s="35">
        <v>65000</v>
      </c>
      <c r="H21" s="24">
        <f t="shared" si="0"/>
        <v>0</v>
      </c>
    </row>
    <row r="22" spans="1:8" x14ac:dyDescent="0.4">
      <c r="A22" s="34" t="s">
        <v>425</v>
      </c>
      <c r="B22" s="22" t="s">
        <v>214</v>
      </c>
      <c r="C22" s="35">
        <v>7160</v>
      </c>
      <c r="D22" s="35">
        <v>6705.97</v>
      </c>
      <c r="E22" s="35">
        <v>7500</v>
      </c>
      <c r="F22" s="1">
        <v>7406.55</v>
      </c>
      <c r="G22" s="35">
        <v>7500</v>
      </c>
      <c r="H22" s="24">
        <f t="shared" si="0"/>
        <v>0</v>
      </c>
    </row>
    <row r="23" spans="1:8" x14ac:dyDescent="0.4">
      <c r="A23" s="34" t="s">
        <v>427</v>
      </c>
      <c r="B23" s="22" t="s">
        <v>292</v>
      </c>
      <c r="C23" s="35">
        <v>0</v>
      </c>
      <c r="D23" s="35">
        <v>3080</v>
      </c>
      <c r="E23" s="35">
        <v>8000</v>
      </c>
      <c r="F23" s="35">
        <v>6010</v>
      </c>
      <c r="G23" s="35">
        <v>7000</v>
      </c>
      <c r="H23" s="24">
        <f t="shared" si="0"/>
        <v>-0.125</v>
      </c>
    </row>
    <row r="24" spans="1:8" x14ac:dyDescent="0.4">
      <c r="A24" s="34" t="s">
        <v>428</v>
      </c>
      <c r="B24" s="22" t="s">
        <v>178</v>
      </c>
      <c r="C24" s="35">
        <v>0</v>
      </c>
      <c r="D24" s="35">
        <v>0</v>
      </c>
      <c r="E24" s="35">
        <v>500</v>
      </c>
      <c r="F24" s="35">
        <v>0</v>
      </c>
      <c r="G24" s="35">
        <v>0</v>
      </c>
      <c r="H24" s="24">
        <f t="shared" si="0"/>
        <v>-1</v>
      </c>
    </row>
    <row r="25" spans="1:8" x14ac:dyDescent="0.4">
      <c r="A25" s="34" t="s">
        <v>429</v>
      </c>
      <c r="B25" s="22" t="s">
        <v>430</v>
      </c>
      <c r="C25" s="35">
        <v>3233.18</v>
      </c>
      <c r="D25" s="35">
        <v>5470.16</v>
      </c>
      <c r="E25" s="35">
        <v>2500</v>
      </c>
      <c r="F25" s="35">
        <v>1838.3</v>
      </c>
      <c r="G25" s="35">
        <v>2200</v>
      </c>
      <c r="H25" s="24">
        <f t="shared" si="0"/>
        <v>-0.12</v>
      </c>
    </row>
    <row r="26" spans="1:8" x14ac:dyDescent="0.4">
      <c r="A26" s="34" t="s">
        <v>431</v>
      </c>
      <c r="B26" s="22" t="s">
        <v>432</v>
      </c>
      <c r="C26" s="35">
        <v>303</v>
      </c>
      <c r="D26" s="35">
        <v>0</v>
      </c>
      <c r="E26" s="35">
        <v>1000</v>
      </c>
      <c r="F26" s="35">
        <v>4364.92</v>
      </c>
      <c r="G26" s="35">
        <v>3000</v>
      </c>
      <c r="H26" s="24">
        <f t="shared" si="0"/>
        <v>2</v>
      </c>
    </row>
    <row r="27" spans="1:8" x14ac:dyDescent="0.4">
      <c r="A27" s="34" t="s">
        <v>433</v>
      </c>
      <c r="B27" s="22" t="s">
        <v>434</v>
      </c>
      <c r="C27" s="35">
        <v>240</v>
      </c>
      <c r="D27" s="35">
        <v>180</v>
      </c>
      <c r="E27" s="35">
        <v>200</v>
      </c>
      <c r="F27" s="35">
        <v>251</v>
      </c>
      <c r="G27" s="35">
        <v>300</v>
      </c>
      <c r="H27" s="24">
        <f t="shared" si="0"/>
        <v>0.5</v>
      </c>
    </row>
    <row r="28" spans="1:8" x14ac:dyDescent="0.4">
      <c r="A28" s="34" t="s">
        <v>435</v>
      </c>
      <c r="B28" s="22" t="s">
        <v>229</v>
      </c>
      <c r="C28" s="35">
        <v>9250</v>
      </c>
      <c r="D28" s="35">
        <v>9300</v>
      </c>
      <c r="E28" s="35">
        <v>9300</v>
      </c>
      <c r="F28" s="35">
        <v>9300</v>
      </c>
      <c r="G28" s="35">
        <v>9300</v>
      </c>
      <c r="H28" s="24">
        <f t="shared" si="0"/>
        <v>0</v>
      </c>
    </row>
    <row r="29" spans="1:8" x14ac:dyDescent="0.4">
      <c r="A29" s="34" t="s">
        <v>436</v>
      </c>
      <c r="B29" s="22" t="s">
        <v>437</v>
      </c>
      <c r="C29" s="35">
        <v>3602.56</v>
      </c>
      <c r="D29" s="35">
        <v>3654.17</v>
      </c>
      <c r="E29" s="35">
        <v>2800</v>
      </c>
      <c r="F29" s="35">
        <v>3714.9</v>
      </c>
      <c r="G29" s="35">
        <v>4000</v>
      </c>
      <c r="H29" s="24">
        <f t="shared" si="0"/>
        <v>0.42857142857142855</v>
      </c>
    </row>
    <row r="30" spans="1:8" x14ac:dyDescent="0.4">
      <c r="A30" s="34" t="s">
        <v>438</v>
      </c>
      <c r="B30" s="22" t="s">
        <v>239</v>
      </c>
      <c r="C30" s="35">
        <v>237.6</v>
      </c>
      <c r="D30" s="35">
        <v>212.98</v>
      </c>
      <c r="E30" s="35">
        <v>1500</v>
      </c>
      <c r="F30" s="35">
        <v>1143.96</v>
      </c>
      <c r="G30" s="35">
        <v>1000</v>
      </c>
      <c r="H30" s="24">
        <f t="shared" si="0"/>
        <v>-0.33333333333333331</v>
      </c>
    </row>
    <row r="31" spans="1:8" x14ac:dyDescent="0.4">
      <c r="A31" s="34" t="s">
        <v>439</v>
      </c>
      <c r="B31" s="22" t="s">
        <v>186</v>
      </c>
      <c r="C31" s="35">
        <v>0</v>
      </c>
      <c r="D31" s="35">
        <v>0</v>
      </c>
      <c r="E31" s="35">
        <v>500</v>
      </c>
      <c r="F31" s="35">
        <v>0</v>
      </c>
      <c r="G31" s="35">
        <v>500</v>
      </c>
      <c r="H31" s="24">
        <f t="shared" si="0"/>
        <v>0</v>
      </c>
    </row>
    <row r="32" spans="1:8" x14ac:dyDescent="0.4">
      <c r="A32" s="34" t="s">
        <v>440</v>
      </c>
      <c r="B32" s="22" t="s">
        <v>188</v>
      </c>
      <c r="C32" s="35">
        <v>866</v>
      </c>
      <c r="D32" s="35">
        <v>0</v>
      </c>
      <c r="E32" s="35">
        <v>1000</v>
      </c>
      <c r="F32" s="35">
        <v>7300.71</v>
      </c>
      <c r="G32" s="35">
        <v>1500</v>
      </c>
      <c r="H32" s="24">
        <f t="shared" si="0"/>
        <v>0.5</v>
      </c>
    </row>
    <row r="33" spans="1:8" x14ac:dyDescent="0.4">
      <c r="A33" s="34" t="s">
        <v>441</v>
      </c>
      <c r="B33" s="22" t="s">
        <v>442</v>
      </c>
      <c r="C33" s="35">
        <v>224071.04000000001</v>
      </c>
      <c r="D33" s="35">
        <v>234851.45</v>
      </c>
      <c r="E33" s="35">
        <v>212000</v>
      </c>
      <c r="F33" s="35">
        <v>197427.68</v>
      </c>
      <c r="G33" s="35">
        <v>240000</v>
      </c>
      <c r="H33" s="24">
        <f t="shared" si="0"/>
        <v>0.13207547169811321</v>
      </c>
    </row>
    <row r="34" spans="1:8" x14ac:dyDescent="0.4">
      <c r="A34" s="34" t="s">
        <v>443</v>
      </c>
      <c r="B34" s="22" t="s">
        <v>444</v>
      </c>
      <c r="C34" s="35">
        <v>0</v>
      </c>
      <c r="D34" s="35">
        <v>0</v>
      </c>
      <c r="E34" s="35">
        <v>16000</v>
      </c>
      <c r="F34" s="35">
        <v>15235.14</v>
      </c>
      <c r="G34" s="35">
        <v>16600</v>
      </c>
      <c r="H34" s="24">
        <f t="shared" si="0"/>
        <v>3.7499999999999999E-2</v>
      </c>
    </row>
    <row r="35" spans="1:8" x14ac:dyDescent="0.4">
      <c r="A35" s="34" t="s">
        <v>445</v>
      </c>
      <c r="B35" s="22" t="s">
        <v>446</v>
      </c>
      <c r="C35" s="35">
        <v>62611.72</v>
      </c>
      <c r="D35" s="35">
        <v>60633.2</v>
      </c>
      <c r="E35" s="35">
        <v>55000</v>
      </c>
      <c r="F35" s="35">
        <v>27412.7</v>
      </c>
      <c r="G35" s="35">
        <v>55000</v>
      </c>
      <c r="H35" s="24">
        <f t="shared" si="0"/>
        <v>0</v>
      </c>
    </row>
    <row r="36" spans="1:8" x14ac:dyDescent="0.4">
      <c r="A36" s="34" t="s">
        <v>447</v>
      </c>
      <c r="B36" s="22" t="s">
        <v>448</v>
      </c>
      <c r="C36" s="35">
        <v>62453.68</v>
      </c>
      <c r="D36" s="35">
        <v>88215.85</v>
      </c>
      <c r="E36" s="35">
        <v>75000</v>
      </c>
      <c r="F36" s="35">
        <v>79286.78</v>
      </c>
      <c r="G36" s="35">
        <v>80000</v>
      </c>
      <c r="H36" s="24">
        <f t="shared" si="0"/>
        <v>6.6666666666666666E-2</v>
      </c>
    </row>
    <row r="37" spans="1:8" x14ac:dyDescent="0.4">
      <c r="A37" s="34" t="s">
        <v>449</v>
      </c>
      <c r="B37" s="22" t="s">
        <v>450</v>
      </c>
      <c r="C37" s="35">
        <v>6459</v>
      </c>
      <c r="D37" s="35">
        <v>4526.84</v>
      </c>
      <c r="E37" s="35">
        <v>5000</v>
      </c>
      <c r="F37" s="35">
        <v>6482</v>
      </c>
      <c r="G37" s="35">
        <v>5500</v>
      </c>
      <c r="H37" s="24">
        <f t="shared" si="0"/>
        <v>0.1</v>
      </c>
    </row>
    <row r="38" spans="1:8" x14ac:dyDescent="0.4">
      <c r="A38" s="34" t="s">
        <v>451</v>
      </c>
      <c r="B38" s="22" t="s">
        <v>452</v>
      </c>
      <c r="C38" s="35">
        <v>8003.87</v>
      </c>
      <c r="D38" s="35">
        <v>10778.36</v>
      </c>
      <c r="E38" s="35">
        <v>9000</v>
      </c>
      <c r="F38" s="35">
        <v>12737.52</v>
      </c>
      <c r="G38" s="35">
        <v>15000</v>
      </c>
      <c r="H38" s="24">
        <f t="shared" si="0"/>
        <v>0.66666666666666663</v>
      </c>
    </row>
    <row r="39" spans="1:8" x14ac:dyDescent="0.4">
      <c r="A39" s="34" t="s">
        <v>453</v>
      </c>
      <c r="B39" s="22" t="s">
        <v>454</v>
      </c>
      <c r="C39" s="35">
        <v>147434.37</v>
      </c>
      <c r="D39" s="35">
        <v>82352.34</v>
      </c>
      <c r="E39" s="35">
        <v>55000</v>
      </c>
      <c r="F39" s="35">
        <v>70903.100000000006</v>
      </c>
      <c r="G39" s="35">
        <v>55000</v>
      </c>
      <c r="H39" s="24">
        <f t="shared" si="0"/>
        <v>0</v>
      </c>
    </row>
    <row r="40" spans="1:8" x14ac:dyDescent="0.4">
      <c r="A40" s="34" t="s">
        <v>455</v>
      </c>
      <c r="B40" s="22" t="s">
        <v>456</v>
      </c>
      <c r="C40" s="35">
        <v>0.24</v>
      </c>
      <c r="D40" s="35">
        <v>3583.4</v>
      </c>
      <c r="E40" s="35">
        <v>0</v>
      </c>
      <c r="F40" s="35">
        <v>9541.69</v>
      </c>
      <c r="G40" s="35">
        <v>0</v>
      </c>
      <c r="H40" s="24" t="s">
        <v>490</v>
      </c>
    </row>
    <row r="41" spans="1:8" x14ac:dyDescent="0.4">
      <c r="A41" s="53" t="s">
        <v>457</v>
      </c>
      <c r="B41" s="25" t="s">
        <v>512</v>
      </c>
      <c r="C41" s="54">
        <v>5000</v>
      </c>
      <c r="D41" s="54">
        <v>5000</v>
      </c>
      <c r="E41" s="54">
        <v>20000</v>
      </c>
      <c r="F41" s="54">
        <v>12078.5</v>
      </c>
      <c r="G41" s="54">
        <v>25000</v>
      </c>
      <c r="H41" s="24">
        <f t="shared" si="0"/>
        <v>0.25</v>
      </c>
    </row>
    <row r="42" spans="1:8" x14ac:dyDescent="0.4">
      <c r="A42" s="34"/>
      <c r="B42" s="38" t="s">
        <v>517</v>
      </c>
      <c r="C42" s="35">
        <f>SUM(C12:C41)</f>
        <v>622262.1399999999</v>
      </c>
      <c r="D42" s="35">
        <f>SUM(D12:D41)</f>
        <v>597594.89200000011</v>
      </c>
      <c r="E42" s="35">
        <f>SUM(E12:E41)</f>
        <v>567300</v>
      </c>
      <c r="F42" s="35">
        <f>SUM(F12:F41)</f>
        <v>554896.71</v>
      </c>
      <c r="G42" s="35">
        <f>SUM(G12:G41)</f>
        <v>613150</v>
      </c>
      <c r="H42" s="24"/>
    </row>
    <row r="43" spans="1:8" x14ac:dyDescent="0.4">
      <c r="A43" s="34"/>
      <c r="B43" s="22"/>
      <c r="C43" s="35"/>
      <c r="D43" s="35"/>
      <c r="E43" s="35"/>
      <c r="F43" s="35"/>
      <c r="G43" s="35"/>
      <c r="H43" s="24"/>
    </row>
    <row r="44" spans="1:8" x14ac:dyDescent="0.4">
      <c r="A44" s="34" t="s">
        <v>458</v>
      </c>
      <c r="B44" s="22" t="s">
        <v>459</v>
      </c>
      <c r="C44" s="35">
        <v>0</v>
      </c>
      <c r="D44" s="35">
        <v>0</v>
      </c>
      <c r="E44" s="35">
        <v>33000</v>
      </c>
      <c r="F44" s="35">
        <f>35000+8000</f>
        <v>43000</v>
      </c>
      <c r="G44" s="61">
        <f>35000+8000</f>
        <v>43000</v>
      </c>
      <c r="H44" s="24">
        <f t="shared" si="0"/>
        <v>0.30303030303030304</v>
      </c>
    </row>
    <row r="45" spans="1:8" x14ac:dyDescent="0.4">
      <c r="A45" s="34" t="s">
        <v>460</v>
      </c>
      <c r="B45" s="22" t="s">
        <v>461</v>
      </c>
      <c r="C45" s="35">
        <v>0.06</v>
      </c>
      <c r="D45" s="35">
        <v>0</v>
      </c>
      <c r="E45" s="35">
        <v>28433.15</v>
      </c>
      <c r="F45" s="35" t="s">
        <v>572</v>
      </c>
      <c r="G45" s="61">
        <v>29706.95</v>
      </c>
      <c r="H45" s="24">
        <f t="shared" si="0"/>
        <v>4.4799819928498928E-2</v>
      </c>
    </row>
    <row r="46" spans="1:8" x14ac:dyDescent="0.4">
      <c r="A46" s="34" t="s">
        <v>462</v>
      </c>
      <c r="B46" s="22" t="s">
        <v>463</v>
      </c>
      <c r="C46" s="35">
        <v>29406.3</v>
      </c>
      <c r="D46" s="35">
        <v>27952.400000000001</v>
      </c>
      <c r="E46" s="35">
        <v>26429</v>
      </c>
      <c r="F46" s="35">
        <v>23424.6</v>
      </c>
      <c r="G46" s="61">
        <f>820.75+6152.81+6096.85</f>
        <v>13070.41</v>
      </c>
      <c r="H46" s="24">
        <f t="shared" si="0"/>
        <v>-0.50545196564380035</v>
      </c>
    </row>
    <row r="47" spans="1:8" x14ac:dyDescent="0.4">
      <c r="A47" s="34" t="s">
        <v>464</v>
      </c>
      <c r="B47" s="22" t="s">
        <v>465</v>
      </c>
      <c r="C47" s="35">
        <v>19998.72</v>
      </c>
      <c r="D47" s="35">
        <v>18831.82</v>
      </c>
      <c r="E47" s="35">
        <v>17612.63</v>
      </c>
      <c r="F47" s="35">
        <v>17612.63</v>
      </c>
      <c r="G47" s="61">
        <v>16338.83</v>
      </c>
      <c r="H47" s="24">
        <f t="shared" si="0"/>
        <v>-7.2323099957246645E-2</v>
      </c>
    </row>
    <row r="48" spans="1:8" x14ac:dyDescent="0.4">
      <c r="A48" s="34" t="s">
        <v>466</v>
      </c>
      <c r="B48" s="22" t="s">
        <v>467</v>
      </c>
      <c r="C48" s="35">
        <v>0</v>
      </c>
      <c r="D48" s="35">
        <v>60000</v>
      </c>
      <c r="E48" s="35">
        <v>60000</v>
      </c>
      <c r="F48" s="35">
        <v>60000</v>
      </c>
      <c r="G48" s="61">
        <v>125000</v>
      </c>
      <c r="H48" s="24">
        <f t="shared" si="0"/>
        <v>1.0833333333333333</v>
      </c>
    </row>
    <row r="49" spans="1:15" x14ac:dyDescent="0.4">
      <c r="A49" s="34" t="s">
        <v>468</v>
      </c>
      <c r="B49" s="22" t="s">
        <v>469</v>
      </c>
      <c r="C49" s="35">
        <v>0</v>
      </c>
      <c r="D49" s="35">
        <v>0</v>
      </c>
      <c r="E49" s="35">
        <v>106650</v>
      </c>
      <c r="F49" s="35">
        <v>106650</v>
      </c>
      <c r="G49" s="61">
        <f>52725*2</f>
        <v>105450</v>
      </c>
      <c r="H49" s="24">
        <f t="shared" si="0"/>
        <v>-1.1251758087201125E-2</v>
      </c>
    </row>
    <row r="50" spans="1:15" x14ac:dyDescent="0.4">
      <c r="A50" s="34" t="s">
        <v>470</v>
      </c>
      <c r="B50" s="22" t="s">
        <v>471</v>
      </c>
      <c r="C50" s="35">
        <v>0</v>
      </c>
      <c r="D50" s="35">
        <v>200</v>
      </c>
      <c r="E50" s="35">
        <v>200</v>
      </c>
      <c r="F50" s="35">
        <v>0</v>
      </c>
      <c r="G50" s="61">
        <v>0</v>
      </c>
      <c r="H50" s="24">
        <v>0</v>
      </c>
    </row>
    <row r="51" spans="1:15" x14ac:dyDescent="0.4">
      <c r="A51" s="53" t="s">
        <v>472</v>
      </c>
      <c r="B51" s="25" t="s">
        <v>250</v>
      </c>
      <c r="C51" s="54">
        <v>781.38</v>
      </c>
      <c r="D51" s="54">
        <v>200.01</v>
      </c>
      <c r="E51" s="54">
        <v>400</v>
      </c>
      <c r="F51" s="54">
        <v>1400</v>
      </c>
      <c r="G51" s="99">
        <v>400</v>
      </c>
      <c r="H51" s="24">
        <v>0</v>
      </c>
    </row>
    <row r="52" spans="1:15" x14ac:dyDescent="0.4">
      <c r="A52" s="34"/>
      <c r="B52" s="52" t="s">
        <v>520</v>
      </c>
      <c r="C52" s="39">
        <f>SUM(C44:C51)</f>
        <v>50186.46</v>
      </c>
      <c r="D52" s="39">
        <f t="shared" ref="D52:G52" si="2">SUM(D44:D51)</f>
        <v>107184.23</v>
      </c>
      <c r="E52" s="39">
        <f t="shared" si="2"/>
        <v>272724.78000000003</v>
      </c>
      <c r="F52" s="39">
        <f t="shared" si="2"/>
        <v>252087.23</v>
      </c>
      <c r="G52" s="39">
        <f t="shared" si="2"/>
        <v>332966.19</v>
      </c>
      <c r="H52" s="39" t="s">
        <v>490</v>
      </c>
    </row>
    <row r="53" spans="1:15" x14ac:dyDescent="0.4">
      <c r="A53" s="34"/>
      <c r="B53" s="38"/>
      <c r="C53" s="39"/>
      <c r="D53" s="39"/>
      <c r="E53" s="39"/>
      <c r="F53" s="39"/>
      <c r="G53" s="39"/>
      <c r="H53" s="39"/>
    </row>
    <row r="54" spans="1:15" s="5" customFormat="1" x14ac:dyDescent="0.4">
      <c r="A54" s="41"/>
      <c r="B54" s="38" t="s">
        <v>495</v>
      </c>
      <c r="C54" s="72">
        <f>C52+C10+C42</f>
        <v>802825.8899999999</v>
      </c>
      <c r="D54" s="72">
        <f>D52+D10+D42</f>
        <v>813696.87200000009</v>
      </c>
      <c r="E54" s="72">
        <f>E52+E10+E42</f>
        <v>1001730.92</v>
      </c>
      <c r="F54" s="72">
        <f>F52+F10+F42</f>
        <v>930764.87999999989</v>
      </c>
      <c r="G54" s="72">
        <f>G52+G10+G42</f>
        <v>1124401.19</v>
      </c>
      <c r="H54" s="42">
        <f t="shared" si="0"/>
        <v>0.12245830447162387</v>
      </c>
      <c r="I54" s="3"/>
      <c r="J54" s="3"/>
      <c r="K54" s="3"/>
      <c r="L54" s="3"/>
      <c r="M54" s="3"/>
      <c r="N54" s="3"/>
      <c r="O54" s="3"/>
    </row>
  </sheetData>
  <mergeCells count="1">
    <mergeCell ref="E1:F1"/>
  </mergeCells>
  <pageMargins left="0.25" right="0" top="0.5" bottom="0" header="0.5" footer="0.5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17"/>
  <sheetViews>
    <sheetView showGridLines="0" zoomScaleNormal="100" workbookViewId="0">
      <selection sqref="A1:G17"/>
    </sheetView>
  </sheetViews>
  <sheetFormatPr defaultColWidth="9.1328125" defaultRowHeight="13.15" x14ac:dyDescent="0.4"/>
  <cols>
    <col min="1" max="1" width="10.86328125" style="94" customWidth="1"/>
    <col min="2" max="2" width="30.3984375" style="78" bestFit="1" customWidth="1"/>
    <col min="3" max="3" width="7.265625" style="87" bestFit="1" customWidth="1"/>
    <col min="4" max="4" width="6.86328125" style="87" bestFit="1" customWidth="1"/>
    <col min="5" max="7" width="11.265625" style="87" bestFit="1" customWidth="1"/>
    <col min="8" max="14" width="14.73046875" style="87" customWidth="1"/>
    <col min="15" max="16384" width="9.1328125" style="78"/>
  </cols>
  <sheetData>
    <row r="1" spans="1:14" x14ac:dyDescent="0.4">
      <c r="A1" s="75"/>
      <c r="B1" s="76"/>
      <c r="C1" s="74" t="s">
        <v>483</v>
      </c>
      <c r="D1" s="74" t="s">
        <v>484</v>
      </c>
      <c r="E1" s="103" t="s">
        <v>485</v>
      </c>
      <c r="F1" s="103"/>
      <c r="G1" s="74" t="s">
        <v>541</v>
      </c>
      <c r="H1" s="77"/>
      <c r="I1" s="77"/>
      <c r="J1" s="77"/>
      <c r="K1" s="77"/>
      <c r="L1" s="77"/>
      <c r="M1" s="77"/>
      <c r="N1" s="77"/>
    </row>
    <row r="2" spans="1:14" s="83" customFormat="1" ht="26.25" x14ac:dyDescent="0.4">
      <c r="A2" s="79" t="s">
        <v>0</v>
      </c>
      <c r="B2" s="80" t="s">
        <v>1</v>
      </c>
      <c r="C2" s="81" t="s">
        <v>3</v>
      </c>
      <c r="D2" s="81" t="s">
        <v>3</v>
      </c>
      <c r="E2" s="81" t="s">
        <v>2</v>
      </c>
      <c r="F2" s="81" t="s">
        <v>3</v>
      </c>
      <c r="G2" s="81" t="s">
        <v>486</v>
      </c>
      <c r="H2" s="82"/>
      <c r="I2" s="82"/>
      <c r="J2" s="82"/>
      <c r="K2" s="82"/>
      <c r="L2" s="82"/>
      <c r="M2" s="82"/>
      <c r="N2" s="82"/>
    </row>
    <row r="3" spans="1:14" x14ac:dyDescent="0.4">
      <c r="A3" s="84" t="s">
        <v>146</v>
      </c>
      <c r="B3" s="85" t="s">
        <v>26</v>
      </c>
      <c r="C3" s="86">
        <v>787.11</v>
      </c>
      <c r="D3" s="86">
        <v>983.47</v>
      </c>
      <c r="E3" s="86">
        <v>500</v>
      </c>
      <c r="F3" s="86">
        <v>890.74</v>
      </c>
      <c r="G3" s="86">
        <v>0</v>
      </c>
      <c r="H3" s="88"/>
      <c r="I3" s="88"/>
      <c r="J3" s="88"/>
      <c r="K3" s="88"/>
      <c r="L3" s="88"/>
      <c r="M3" s="88"/>
      <c r="N3" s="88"/>
    </row>
    <row r="4" spans="1:14" s="76" customFormat="1" x14ac:dyDescent="0.4">
      <c r="A4" s="89"/>
      <c r="B4" s="90" t="s">
        <v>499</v>
      </c>
      <c r="C4" s="91">
        <f>SUM(C3)</f>
        <v>787.11</v>
      </c>
      <c r="D4" s="91">
        <f t="shared" ref="D4:G4" si="0">SUM(D3)</f>
        <v>983.47</v>
      </c>
      <c r="E4" s="91">
        <f t="shared" si="0"/>
        <v>500</v>
      </c>
      <c r="F4" s="91">
        <f t="shared" si="0"/>
        <v>890.74</v>
      </c>
      <c r="G4" s="91">
        <f t="shared" si="0"/>
        <v>0</v>
      </c>
      <c r="H4" s="77"/>
      <c r="I4" s="77"/>
      <c r="J4" s="77"/>
      <c r="K4" s="77"/>
      <c r="L4" s="77"/>
      <c r="M4" s="77"/>
      <c r="N4" s="77"/>
    </row>
    <row r="5" spans="1:14" x14ac:dyDescent="0.4">
      <c r="A5" s="84"/>
      <c r="B5" s="85"/>
      <c r="C5" s="86"/>
      <c r="D5" s="86"/>
      <c r="E5" s="86"/>
      <c r="F5" s="86"/>
      <c r="G5" s="86"/>
    </row>
    <row r="6" spans="1:14" x14ac:dyDescent="0.4">
      <c r="A6" s="84" t="s">
        <v>473</v>
      </c>
      <c r="B6" s="85" t="s">
        <v>474</v>
      </c>
      <c r="C6" s="86"/>
      <c r="D6" s="86"/>
      <c r="E6" s="86"/>
      <c r="F6" s="86"/>
      <c r="G6" s="86"/>
    </row>
    <row r="7" spans="1:14" x14ac:dyDescent="0.4">
      <c r="A7" s="84" t="s">
        <v>475</v>
      </c>
      <c r="B7" s="85" t="s">
        <v>476</v>
      </c>
      <c r="C7" s="86"/>
      <c r="D7" s="86"/>
      <c r="E7" s="86"/>
      <c r="F7" s="86">
        <v>4170.1499999999996</v>
      </c>
      <c r="G7" s="86"/>
    </row>
    <row r="8" spans="1:14" x14ac:dyDescent="0.4">
      <c r="A8" s="84" t="s">
        <v>477</v>
      </c>
      <c r="B8" s="85" t="s">
        <v>478</v>
      </c>
      <c r="C8" s="86"/>
      <c r="D8" s="86"/>
      <c r="E8" s="86"/>
      <c r="F8" s="86"/>
      <c r="G8" s="86"/>
    </row>
    <row r="9" spans="1:14" x14ac:dyDescent="0.4">
      <c r="A9" s="84" t="s">
        <v>479</v>
      </c>
      <c r="B9" s="85" t="s">
        <v>480</v>
      </c>
      <c r="C9" s="86"/>
      <c r="D9" s="86"/>
      <c r="E9" s="86"/>
      <c r="F9" s="86"/>
      <c r="G9" s="86"/>
    </row>
    <row r="10" spans="1:14" x14ac:dyDescent="0.4">
      <c r="A10" s="84" t="s">
        <v>481</v>
      </c>
      <c r="B10" s="85" t="s">
        <v>482</v>
      </c>
      <c r="C10" s="86"/>
      <c r="D10" s="86"/>
      <c r="E10" s="35" t="s">
        <v>490</v>
      </c>
      <c r="F10" s="87">
        <v>1758.75</v>
      </c>
      <c r="G10" s="86"/>
    </row>
    <row r="11" spans="1:14" x14ac:dyDescent="0.4">
      <c r="A11" s="40" t="s">
        <v>581</v>
      </c>
      <c r="B11" s="85" t="s">
        <v>533</v>
      </c>
      <c r="C11" s="86"/>
      <c r="D11" s="86"/>
      <c r="E11" s="86">
        <v>1000000</v>
      </c>
      <c r="G11" s="86">
        <v>1000000</v>
      </c>
    </row>
    <row r="12" spans="1:14" x14ac:dyDescent="0.4">
      <c r="A12" s="92" t="s">
        <v>531</v>
      </c>
      <c r="B12" s="85" t="s">
        <v>535</v>
      </c>
      <c r="C12" s="86"/>
      <c r="D12" s="86"/>
      <c r="E12" s="86">
        <v>138000</v>
      </c>
      <c r="G12" s="86">
        <v>138000</v>
      </c>
    </row>
    <row r="13" spans="1:14" x14ac:dyDescent="0.4">
      <c r="A13" s="92" t="s">
        <v>532</v>
      </c>
      <c r="B13" s="85" t="s">
        <v>534</v>
      </c>
      <c r="C13" s="86"/>
      <c r="D13" s="86"/>
      <c r="E13" s="86">
        <v>20000</v>
      </c>
      <c r="G13" s="86">
        <v>20000</v>
      </c>
    </row>
    <row r="14" spans="1:14" x14ac:dyDescent="0.4">
      <c r="A14" s="92" t="s">
        <v>528</v>
      </c>
      <c r="B14" s="85" t="s">
        <v>529</v>
      </c>
      <c r="C14" s="86"/>
      <c r="D14" s="86"/>
      <c r="E14" s="86">
        <v>117000</v>
      </c>
      <c r="F14" s="87">
        <v>76184</v>
      </c>
      <c r="G14" s="86">
        <v>117000</v>
      </c>
    </row>
    <row r="15" spans="1:14" x14ac:dyDescent="0.4">
      <c r="A15" s="92"/>
      <c r="B15" s="85"/>
      <c r="C15" s="86"/>
      <c r="D15" s="86"/>
      <c r="E15" s="86"/>
      <c r="F15" s="86"/>
      <c r="G15" s="86"/>
    </row>
    <row r="16" spans="1:14" x14ac:dyDescent="0.4">
      <c r="A16" s="92"/>
      <c r="B16" s="85"/>
      <c r="C16" s="86"/>
      <c r="D16" s="86"/>
      <c r="E16" s="86"/>
      <c r="F16" s="86"/>
      <c r="G16" s="86"/>
    </row>
    <row r="17" spans="1:14" s="76" customFormat="1" x14ac:dyDescent="0.4">
      <c r="A17" s="93"/>
      <c r="B17" s="90" t="s">
        <v>500</v>
      </c>
      <c r="C17" s="91">
        <f>SUM(C6:C11)</f>
        <v>0</v>
      </c>
      <c r="D17" s="91">
        <f t="shared" ref="D17:F17" si="1">SUM(D6:D11)</f>
        <v>0</v>
      </c>
      <c r="E17" s="91">
        <f>SUM(E6:E9)</f>
        <v>0</v>
      </c>
      <c r="F17" s="91">
        <f t="shared" si="1"/>
        <v>5928.9</v>
      </c>
      <c r="G17" s="91">
        <f>SUM(G6:G14)</f>
        <v>1275000</v>
      </c>
      <c r="H17" s="77"/>
      <c r="I17" s="77"/>
      <c r="J17" s="77"/>
      <c r="K17" s="77"/>
      <c r="L17" s="77"/>
      <c r="M17" s="77"/>
      <c r="N17" s="77"/>
    </row>
  </sheetData>
  <mergeCells count="1">
    <mergeCell ref="E1:F1"/>
  </mergeCells>
  <pageMargins left="0.25" right="0" top="0.5" bottom="0" header="0.5" footer="0.5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O12"/>
  <sheetViews>
    <sheetView showGridLines="0" zoomScaleNormal="100" workbookViewId="0">
      <selection activeCell="A8" sqref="A8:G12"/>
    </sheetView>
  </sheetViews>
  <sheetFormatPr defaultColWidth="9.1328125" defaultRowHeight="13.15" x14ac:dyDescent="0.4"/>
  <cols>
    <col min="1" max="1" width="16" style="32" customWidth="1"/>
    <col min="2" max="2" width="17.3984375" style="1" bestFit="1" customWidth="1"/>
    <col min="3" max="3" width="8.86328125" style="2" bestFit="1" customWidth="1"/>
    <col min="4" max="5" width="7.86328125" style="2" bestFit="1" customWidth="1"/>
    <col min="6" max="6" width="6.3984375" style="2" bestFit="1" customWidth="1"/>
    <col min="7" max="7" width="8.3984375" style="2" bestFit="1" customWidth="1"/>
    <col min="8" max="15" width="14.73046875" style="2" customWidth="1"/>
    <col min="16" max="16384" width="9.1328125" style="1"/>
  </cols>
  <sheetData>
    <row r="1" spans="1:15" x14ac:dyDescent="0.4">
      <c r="A1" s="4"/>
      <c r="B1" s="5"/>
      <c r="C1" s="74" t="s">
        <v>483</v>
      </c>
      <c r="D1" s="74" t="s">
        <v>484</v>
      </c>
      <c r="E1" s="103" t="s">
        <v>485</v>
      </c>
      <c r="F1" s="103"/>
      <c r="G1" s="74" t="s">
        <v>541</v>
      </c>
      <c r="H1" s="3"/>
      <c r="I1" s="3"/>
      <c r="J1" s="3"/>
      <c r="K1" s="3"/>
      <c r="L1" s="3"/>
      <c r="M1" s="3"/>
      <c r="N1" s="3"/>
      <c r="O1" s="3"/>
    </row>
    <row r="2" spans="1:15" x14ac:dyDescent="0.4">
      <c r="A2" s="8" t="s">
        <v>0</v>
      </c>
      <c r="B2" s="9" t="s">
        <v>1</v>
      </c>
      <c r="C2" s="10" t="s">
        <v>3</v>
      </c>
      <c r="D2" s="10" t="s">
        <v>3</v>
      </c>
      <c r="E2" s="10" t="s">
        <v>2</v>
      </c>
      <c r="F2" s="10" t="s">
        <v>3</v>
      </c>
      <c r="G2" s="10" t="s">
        <v>486</v>
      </c>
      <c r="H2" s="36"/>
      <c r="I2" s="12"/>
      <c r="J2" s="12"/>
      <c r="K2" s="12"/>
      <c r="L2" s="12"/>
      <c r="M2" s="12"/>
      <c r="N2" s="12"/>
      <c r="O2" s="12"/>
    </row>
    <row r="3" spans="1:15" x14ac:dyDescent="0.4">
      <c r="A3" s="34" t="s">
        <v>147</v>
      </c>
      <c r="B3" s="22" t="s">
        <v>26</v>
      </c>
      <c r="C3" s="35">
        <v>27.17</v>
      </c>
      <c r="D3" s="35">
        <v>21.66</v>
      </c>
      <c r="E3" s="35">
        <v>20</v>
      </c>
      <c r="F3" s="35">
        <v>18.77</v>
      </c>
      <c r="G3" s="2">
        <v>20</v>
      </c>
      <c r="I3" s="33"/>
      <c r="J3" s="33"/>
      <c r="K3" s="33"/>
      <c r="L3" s="33"/>
      <c r="M3" s="33"/>
      <c r="N3" s="33"/>
      <c r="O3" s="33"/>
    </row>
    <row r="4" spans="1:15" x14ac:dyDescent="0.4">
      <c r="A4" s="34" t="s">
        <v>148</v>
      </c>
      <c r="B4" s="22" t="s">
        <v>149</v>
      </c>
      <c r="C4" s="35">
        <v>6029.85</v>
      </c>
      <c r="D4" s="35">
        <v>158.16</v>
      </c>
      <c r="E4" s="35">
        <v>0</v>
      </c>
      <c r="F4" s="35">
        <v>158.16</v>
      </c>
    </row>
    <row r="5" spans="1:15" x14ac:dyDescent="0.4">
      <c r="A5" s="34"/>
      <c r="B5" s="90" t="s">
        <v>499</v>
      </c>
      <c r="C5" s="35">
        <f>SUM(C3:C4)</f>
        <v>6057.02</v>
      </c>
      <c r="D5" s="35">
        <f t="shared" ref="D5:G5" si="0">SUM(D3:D4)</f>
        <v>179.82</v>
      </c>
      <c r="E5" s="35">
        <f t="shared" si="0"/>
        <v>20</v>
      </c>
      <c r="F5" s="35">
        <f t="shared" si="0"/>
        <v>176.93</v>
      </c>
      <c r="G5" s="35">
        <f t="shared" si="0"/>
        <v>20</v>
      </c>
    </row>
    <row r="6" spans="1:15" x14ac:dyDescent="0.4">
      <c r="A6" s="34"/>
      <c r="B6" s="22"/>
      <c r="C6" s="35"/>
      <c r="D6" s="35"/>
      <c r="E6" s="35"/>
      <c r="F6" s="35"/>
    </row>
    <row r="7" spans="1:15" x14ac:dyDescent="0.4">
      <c r="A7" s="34"/>
      <c r="B7" s="22"/>
      <c r="C7" s="35"/>
      <c r="D7" s="35"/>
      <c r="E7" s="35"/>
      <c r="F7" s="35"/>
    </row>
    <row r="8" spans="1:15" x14ac:dyDescent="0.4">
      <c r="A8" s="4"/>
      <c r="B8" s="5"/>
      <c r="C8" s="102" t="s">
        <v>483</v>
      </c>
      <c r="D8" s="102" t="s">
        <v>484</v>
      </c>
      <c r="E8" s="103" t="s">
        <v>485</v>
      </c>
      <c r="F8" s="103"/>
      <c r="G8" s="102" t="s">
        <v>541</v>
      </c>
      <c r="H8" s="3"/>
      <c r="I8" s="3"/>
      <c r="J8" s="3"/>
      <c r="K8" s="3"/>
      <c r="L8" s="3"/>
      <c r="M8" s="3"/>
      <c r="N8" s="3"/>
      <c r="O8" s="3"/>
    </row>
    <row r="9" spans="1:15" x14ac:dyDescent="0.4">
      <c r="A9" s="8" t="s">
        <v>0</v>
      </c>
      <c r="B9" s="9" t="s">
        <v>1</v>
      </c>
      <c r="C9" s="10" t="s">
        <v>3</v>
      </c>
      <c r="D9" s="10" t="s">
        <v>3</v>
      </c>
      <c r="E9" s="10" t="s">
        <v>2</v>
      </c>
      <c r="F9" s="10" t="s">
        <v>3</v>
      </c>
      <c r="G9" s="10" t="s">
        <v>486</v>
      </c>
      <c r="H9" s="36"/>
      <c r="I9" s="12"/>
      <c r="J9" s="12"/>
      <c r="K9" s="12"/>
      <c r="L9" s="12"/>
      <c r="M9" s="12"/>
      <c r="N9" s="12"/>
      <c r="O9" s="12"/>
    </row>
    <row r="10" spans="1:15" x14ac:dyDescent="0.4">
      <c r="A10" s="34" t="s">
        <v>150</v>
      </c>
      <c r="B10" s="22" t="s">
        <v>26</v>
      </c>
      <c r="C10" s="35">
        <v>34.409999999999997</v>
      </c>
      <c r="D10" s="35">
        <v>42.77</v>
      </c>
      <c r="E10" s="35">
        <v>16</v>
      </c>
      <c r="F10" s="35">
        <v>37.35</v>
      </c>
      <c r="G10" s="2">
        <v>16</v>
      </c>
    </row>
    <row r="11" spans="1:15" x14ac:dyDescent="0.4">
      <c r="A11" s="34" t="s">
        <v>151</v>
      </c>
      <c r="B11" s="22" t="s">
        <v>152</v>
      </c>
      <c r="C11" s="35">
        <v>1323.27</v>
      </c>
      <c r="D11" s="35">
        <v>32.43</v>
      </c>
      <c r="E11" s="35">
        <v>1500</v>
      </c>
      <c r="F11" s="35">
        <v>32.43</v>
      </c>
    </row>
    <row r="12" spans="1:15" x14ac:dyDescent="0.4">
      <c r="B12" s="90" t="s">
        <v>499</v>
      </c>
      <c r="C12" s="2">
        <f>SUM(C10:C11)</f>
        <v>1357.68</v>
      </c>
      <c r="D12" s="2">
        <f t="shared" ref="D12:G12" si="1">SUM(D10:D11)</f>
        <v>75.2</v>
      </c>
      <c r="E12" s="2">
        <f t="shared" si="1"/>
        <v>1516</v>
      </c>
      <c r="F12" s="2">
        <f t="shared" si="1"/>
        <v>69.78</v>
      </c>
      <c r="G12" s="2">
        <f t="shared" si="1"/>
        <v>16</v>
      </c>
    </row>
  </sheetData>
  <mergeCells count="2">
    <mergeCell ref="E1:F1"/>
    <mergeCell ref="E8:F8"/>
  </mergeCells>
  <pageMargins left="0.25" right="0" top="0.5" bottom="0" header="0.5" footer="0.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05"/>
  <sheetViews>
    <sheetView showGridLines="0" topLeftCell="A2" zoomScaleNormal="100" workbookViewId="0">
      <selection activeCell="I26" sqref="I26"/>
    </sheetView>
  </sheetViews>
  <sheetFormatPr defaultColWidth="9.1328125" defaultRowHeight="13.15" x14ac:dyDescent="0.4"/>
  <cols>
    <col min="1" max="1" width="10.86328125" style="32" customWidth="1"/>
    <col min="2" max="2" width="33" style="1" customWidth="1"/>
    <col min="3" max="7" width="11.265625" style="2" bestFit="1" customWidth="1"/>
    <col min="8" max="8" width="1.3984375" style="2" bestFit="1" customWidth="1"/>
    <col min="9" max="15" width="14.73046875" style="2" customWidth="1"/>
    <col min="16" max="16384" width="9.1328125" style="1"/>
  </cols>
  <sheetData>
    <row r="1" spans="1:15" x14ac:dyDescent="0.4">
      <c r="A1" s="4" t="s">
        <v>539</v>
      </c>
      <c r="B1" s="5"/>
      <c r="C1" s="6" t="s">
        <v>483</v>
      </c>
      <c r="D1" s="6" t="s">
        <v>484</v>
      </c>
      <c r="E1" s="103" t="s">
        <v>485</v>
      </c>
      <c r="F1" s="103"/>
      <c r="G1" s="6" t="s">
        <v>541</v>
      </c>
      <c r="H1" s="3"/>
      <c r="I1" s="3"/>
      <c r="J1" s="3" t="s">
        <v>580</v>
      </c>
      <c r="K1" s="3"/>
      <c r="L1" s="3"/>
      <c r="M1" s="3"/>
      <c r="N1" s="3"/>
      <c r="O1" s="3"/>
    </row>
    <row r="2" spans="1:15" s="60" customFormat="1" x14ac:dyDescent="0.4">
      <c r="A2" s="57" t="s">
        <v>540</v>
      </c>
      <c r="B2" s="58" t="s">
        <v>1</v>
      </c>
      <c r="C2" s="68" t="s">
        <v>3</v>
      </c>
      <c r="D2" s="68" t="s">
        <v>3</v>
      </c>
      <c r="E2" s="68" t="s">
        <v>2</v>
      </c>
      <c r="F2" s="68" t="s">
        <v>3</v>
      </c>
      <c r="G2" s="68" t="s">
        <v>486</v>
      </c>
      <c r="H2" s="59"/>
      <c r="I2" s="59"/>
      <c r="J2" s="59"/>
      <c r="K2" s="59"/>
      <c r="L2" s="59"/>
      <c r="M2" s="59"/>
      <c r="N2" s="59"/>
      <c r="O2" s="59"/>
    </row>
    <row r="3" spans="1:15" ht="6" customHeight="1" x14ac:dyDescent="0.4">
      <c r="H3" s="33"/>
      <c r="I3" s="33"/>
      <c r="J3" s="33"/>
      <c r="K3" s="33"/>
      <c r="L3" s="33"/>
      <c r="M3" s="33"/>
      <c r="N3" s="33"/>
      <c r="O3" s="33"/>
    </row>
    <row r="4" spans="1:15" x14ac:dyDescent="0.4">
      <c r="A4" s="34" t="s">
        <v>5</v>
      </c>
      <c r="B4" s="22" t="s">
        <v>6</v>
      </c>
      <c r="C4" s="35">
        <v>175715.72</v>
      </c>
      <c r="D4" s="35">
        <v>180680.87</v>
      </c>
      <c r="E4" s="35">
        <v>204640.23</v>
      </c>
      <c r="F4" s="35">
        <v>189537.4</v>
      </c>
      <c r="G4" s="61">
        <v>225062</v>
      </c>
      <c r="H4" s="33"/>
      <c r="I4" s="33">
        <f>G4-E4</f>
        <v>20421.76999999999</v>
      </c>
      <c r="J4" s="33" t="s">
        <v>578</v>
      </c>
      <c r="K4" s="33"/>
      <c r="L4" s="33"/>
      <c r="M4" s="33"/>
      <c r="N4" s="33"/>
      <c r="O4" s="33"/>
    </row>
    <row r="5" spans="1:15" x14ac:dyDescent="0.4">
      <c r="A5" s="34" t="s">
        <v>7</v>
      </c>
      <c r="B5" s="22" t="s">
        <v>8</v>
      </c>
      <c r="C5" s="35">
        <v>2525.84</v>
      </c>
      <c r="D5" s="35">
        <v>4537.38</v>
      </c>
      <c r="E5" s="35">
        <v>5000</v>
      </c>
      <c r="F5" s="35">
        <v>1521.29</v>
      </c>
      <c r="G5" s="61">
        <f t="shared" ref="G5:G8" si="0">E5</f>
        <v>5000</v>
      </c>
      <c r="I5" s="2">
        <v>2199.44</v>
      </c>
      <c r="J5" s="2" t="s">
        <v>579</v>
      </c>
    </row>
    <row r="6" spans="1:15" x14ac:dyDescent="0.4">
      <c r="A6" s="34" t="s">
        <v>9</v>
      </c>
      <c r="B6" s="22" t="s">
        <v>10</v>
      </c>
      <c r="C6" s="35">
        <v>761.87</v>
      </c>
      <c r="D6" s="35">
        <v>1270.78</v>
      </c>
      <c r="E6" s="35">
        <v>1200</v>
      </c>
      <c r="F6" s="35">
        <v>433.81</v>
      </c>
      <c r="G6" s="61">
        <f t="shared" si="0"/>
        <v>1200</v>
      </c>
      <c r="I6" s="2">
        <f>I4-I5</f>
        <v>18222.329999999991</v>
      </c>
      <c r="J6" s="2" t="s">
        <v>489</v>
      </c>
    </row>
    <row r="7" spans="1:15" x14ac:dyDescent="0.4">
      <c r="A7" s="34" t="s">
        <v>11</v>
      </c>
      <c r="B7" s="22" t="s">
        <v>12</v>
      </c>
      <c r="C7" s="35">
        <v>2365.92</v>
      </c>
      <c r="D7" s="35">
        <v>3692.39</v>
      </c>
      <c r="E7" s="35">
        <v>2000</v>
      </c>
      <c r="F7" s="35">
        <v>1688.9</v>
      </c>
      <c r="G7" s="61">
        <f t="shared" si="0"/>
        <v>2000</v>
      </c>
    </row>
    <row r="8" spans="1:15" x14ac:dyDescent="0.4">
      <c r="A8" s="34" t="s">
        <v>13</v>
      </c>
      <c r="B8" s="22" t="s">
        <v>14</v>
      </c>
      <c r="C8" s="35">
        <v>210</v>
      </c>
      <c r="D8" s="35">
        <v>50</v>
      </c>
      <c r="E8" s="35">
        <v>125</v>
      </c>
      <c r="F8" s="35">
        <v>0</v>
      </c>
      <c r="G8" s="61">
        <f t="shared" si="0"/>
        <v>125</v>
      </c>
    </row>
    <row r="9" spans="1:15" x14ac:dyDescent="0.4">
      <c r="A9" s="34" t="s">
        <v>15</v>
      </c>
      <c r="B9" s="22" t="s">
        <v>16</v>
      </c>
      <c r="C9" s="35">
        <v>7648.03</v>
      </c>
      <c r="D9" s="35">
        <v>6958.23</v>
      </c>
      <c r="E9" s="35">
        <v>4500</v>
      </c>
      <c r="F9" s="35">
        <v>3668.8</v>
      </c>
      <c r="G9" s="35">
        <v>4500</v>
      </c>
    </row>
    <row r="10" spans="1:15" x14ac:dyDescent="0.4">
      <c r="A10" s="34" t="s">
        <v>553</v>
      </c>
      <c r="B10" s="22" t="s">
        <v>554</v>
      </c>
      <c r="C10" s="35"/>
      <c r="D10" s="35"/>
      <c r="E10" s="35"/>
      <c r="F10" s="35">
        <v>66322.63</v>
      </c>
      <c r="G10" s="35"/>
    </row>
    <row r="11" spans="1:15" x14ac:dyDescent="0.4">
      <c r="A11" s="34" t="s">
        <v>17</v>
      </c>
      <c r="B11" s="22" t="s">
        <v>18</v>
      </c>
      <c r="C11" s="35">
        <v>10120</v>
      </c>
      <c r="D11" s="35">
        <v>10376</v>
      </c>
      <c r="E11" s="35">
        <v>11000</v>
      </c>
      <c r="F11" s="35">
        <v>9950</v>
      </c>
      <c r="G11" s="35">
        <v>11000</v>
      </c>
    </row>
    <row r="12" spans="1:15" x14ac:dyDescent="0.4">
      <c r="A12" s="34" t="s">
        <v>19</v>
      </c>
      <c r="B12" s="22" t="s">
        <v>20</v>
      </c>
      <c r="C12" s="35">
        <v>72624.789999999994</v>
      </c>
      <c r="D12" s="35">
        <v>45967.59</v>
      </c>
      <c r="E12" s="35">
        <v>50000</v>
      </c>
      <c r="F12" s="35">
        <v>33464.31</v>
      </c>
      <c r="G12" s="35">
        <v>40000</v>
      </c>
      <c r="K12" s="2" t="s">
        <v>582</v>
      </c>
      <c r="L12" s="2">
        <f>G4+G5+G6+G7+G8</f>
        <v>233387</v>
      </c>
    </row>
    <row r="13" spans="1:15" x14ac:dyDescent="0.4">
      <c r="A13" s="34" t="s">
        <v>21</v>
      </c>
      <c r="B13" s="22" t="s">
        <v>22</v>
      </c>
      <c r="C13" s="35">
        <v>300</v>
      </c>
      <c r="D13" s="35">
        <v>425</v>
      </c>
      <c r="E13" s="35">
        <v>300</v>
      </c>
      <c r="F13" s="35">
        <v>500</v>
      </c>
      <c r="G13" s="35">
        <v>300</v>
      </c>
      <c r="K13" s="2" t="s">
        <v>583</v>
      </c>
      <c r="L13" s="2">
        <f>G19+G20+G21</f>
        <v>866500</v>
      </c>
    </row>
    <row r="14" spans="1:15" x14ac:dyDescent="0.4">
      <c r="A14" s="34" t="s">
        <v>556</v>
      </c>
      <c r="B14" s="22" t="s">
        <v>557</v>
      </c>
      <c r="C14" s="35"/>
      <c r="D14" s="35"/>
      <c r="E14" s="35"/>
      <c r="F14" s="35">
        <v>2899.12</v>
      </c>
      <c r="G14" s="35">
        <v>10000</v>
      </c>
      <c r="K14" s="2" t="s">
        <v>584</v>
      </c>
      <c r="L14" s="2">
        <f>G30+G31+G32</f>
        <v>239328.49921600003</v>
      </c>
    </row>
    <row r="15" spans="1:15" x14ac:dyDescent="0.4">
      <c r="A15" s="34" t="s">
        <v>23</v>
      </c>
      <c r="B15" s="22" t="s">
        <v>24</v>
      </c>
      <c r="C15" s="35">
        <v>4575</v>
      </c>
      <c r="D15" s="35">
        <v>4425</v>
      </c>
      <c r="E15" s="35">
        <v>4000</v>
      </c>
      <c r="F15" s="35">
        <v>2325</v>
      </c>
      <c r="G15" s="35">
        <v>3500</v>
      </c>
      <c r="K15" s="2" t="s">
        <v>585</v>
      </c>
      <c r="L15" s="2">
        <f>G12+G13+G15</f>
        <v>43800</v>
      </c>
    </row>
    <row r="16" spans="1:15" x14ac:dyDescent="0.4">
      <c r="A16" s="34" t="s">
        <v>25</v>
      </c>
      <c r="B16" s="22" t="s">
        <v>26</v>
      </c>
      <c r="C16" s="35">
        <v>791.13</v>
      </c>
      <c r="D16" s="35">
        <v>814.95</v>
      </c>
      <c r="E16" s="35">
        <v>600</v>
      </c>
      <c r="F16" s="35">
        <v>405.79</v>
      </c>
      <c r="G16" s="35">
        <v>500</v>
      </c>
      <c r="K16" s="2" t="s">
        <v>586</v>
      </c>
      <c r="L16" s="2">
        <f>G23</f>
        <v>70000</v>
      </c>
    </row>
    <row r="17" spans="1:12" x14ac:dyDescent="0.4">
      <c r="A17" s="34" t="s">
        <v>27</v>
      </c>
      <c r="B17" s="22" t="s">
        <v>28</v>
      </c>
      <c r="C17" s="35">
        <v>150</v>
      </c>
      <c r="D17" s="35">
        <v>0</v>
      </c>
      <c r="E17" s="35">
        <v>300</v>
      </c>
      <c r="F17" s="35">
        <v>0</v>
      </c>
      <c r="G17" s="35">
        <v>0</v>
      </c>
      <c r="K17" s="2" t="s">
        <v>587</v>
      </c>
      <c r="L17" s="2">
        <f>1709947.5-L12-L13-L14-L15-L16-L18</f>
        <v>87112.000783999974</v>
      </c>
    </row>
    <row r="18" spans="1:12" x14ac:dyDescent="0.4">
      <c r="A18" s="34" t="s">
        <v>29</v>
      </c>
      <c r="B18" s="22" t="s">
        <v>30</v>
      </c>
      <c r="C18" s="35">
        <v>6719.3</v>
      </c>
      <c r="D18" s="35">
        <v>2818.93</v>
      </c>
      <c r="E18" s="35">
        <v>3000</v>
      </c>
      <c r="F18" s="35">
        <v>5937.58</v>
      </c>
      <c r="G18" s="35">
        <v>4000</v>
      </c>
      <c r="K18" s="2" t="s">
        <v>588</v>
      </c>
      <c r="L18" s="2">
        <f>G36+G37+G38+G39+G40+G41+G42+G43+G44+G45+G46+G47+G48+G49+G50+G51+G52+G53+G54+G55</f>
        <v>169820</v>
      </c>
    </row>
    <row r="19" spans="1:12" x14ac:dyDescent="0.4">
      <c r="A19" s="34" t="s">
        <v>31</v>
      </c>
      <c r="B19" s="22" t="s">
        <v>32</v>
      </c>
      <c r="C19" s="35">
        <v>600822.87</v>
      </c>
      <c r="D19" s="35">
        <v>637462.04</v>
      </c>
      <c r="E19" s="35">
        <v>666667</v>
      </c>
      <c r="F19" s="35">
        <v>505904.93</v>
      </c>
      <c r="G19" s="61">
        <v>675000</v>
      </c>
    </row>
    <row r="20" spans="1:12" x14ac:dyDescent="0.4">
      <c r="A20" s="34" t="s">
        <v>33</v>
      </c>
      <c r="B20" s="22" t="s">
        <v>34</v>
      </c>
      <c r="C20" s="35">
        <v>150205.723</v>
      </c>
      <c r="D20" s="35">
        <v>159365.51</v>
      </c>
      <c r="E20" s="35">
        <v>166667</v>
      </c>
      <c r="F20" s="35">
        <v>126476.24</v>
      </c>
      <c r="G20" s="61">
        <v>167500</v>
      </c>
    </row>
    <row r="21" spans="1:12" x14ac:dyDescent="0.4">
      <c r="A21" s="34" t="s">
        <v>35</v>
      </c>
      <c r="B21" s="22" t="s">
        <v>36</v>
      </c>
      <c r="C21" s="35">
        <v>12354.9</v>
      </c>
      <c r="D21" s="35">
        <v>15713.31</v>
      </c>
      <c r="E21" s="35">
        <v>16000</v>
      </c>
      <c r="F21" s="35">
        <v>18401.099999999999</v>
      </c>
      <c r="G21" s="61">
        <v>24000</v>
      </c>
      <c r="J21" s="2">
        <f>SUM(J12:J20)</f>
        <v>0</v>
      </c>
    </row>
    <row r="22" spans="1:12" x14ac:dyDescent="0.4">
      <c r="A22" s="34" t="s">
        <v>37</v>
      </c>
      <c r="B22" s="22" t="s">
        <v>38</v>
      </c>
      <c r="C22" s="35">
        <v>25</v>
      </c>
      <c r="D22" s="35">
        <v>25</v>
      </c>
      <c r="E22" s="35">
        <v>100</v>
      </c>
      <c r="F22" s="35">
        <v>0</v>
      </c>
      <c r="G22" s="35">
        <v>50</v>
      </c>
    </row>
    <row r="23" spans="1:12" x14ac:dyDescent="0.4">
      <c r="A23" s="34" t="s">
        <v>39</v>
      </c>
      <c r="B23" s="22" t="s">
        <v>40</v>
      </c>
      <c r="C23" s="35">
        <v>61031.77</v>
      </c>
      <c r="D23" s="35">
        <v>61728.63</v>
      </c>
      <c r="E23" s="35">
        <v>65000</v>
      </c>
      <c r="F23" s="35">
        <v>63784.54</v>
      </c>
      <c r="G23" s="35">
        <v>70000</v>
      </c>
    </row>
    <row r="24" spans="1:12" x14ac:dyDescent="0.4">
      <c r="A24" s="34" t="s">
        <v>41</v>
      </c>
      <c r="B24" s="22" t="s">
        <v>42</v>
      </c>
      <c r="C24" s="35">
        <v>42730.81</v>
      </c>
      <c r="D24" s="35">
        <v>13112.73</v>
      </c>
      <c r="E24" s="35">
        <v>13600</v>
      </c>
      <c r="F24" s="35">
        <v>13506.11</v>
      </c>
      <c r="G24" s="35">
        <v>13600</v>
      </c>
    </row>
    <row r="25" spans="1:12" x14ac:dyDescent="0.4">
      <c r="A25" s="34" t="s">
        <v>43</v>
      </c>
      <c r="B25" s="22" t="s">
        <v>44</v>
      </c>
      <c r="C25" s="35">
        <v>375</v>
      </c>
      <c r="D25" s="35">
        <v>425</v>
      </c>
      <c r="E25" s="35">
        <v>500</v>
      </c>
      <c r="F25" s="35">
        <v>100</v>
      </c>
      <c r="G25" s="35">
        <v>500</v>
      </c>
    </row>
    <row r="26" spans="1:12" x14ac:dyDescent="0.4">
      <c r="A26" s="34" t="s">
        <v>45</v>
      </c>
      <c r="B26" s="22" t="s">
        <v>46</v>
      </c>
      <c r="C26" s="35">
        <v>971</v>
      </c>
      <c r="D26" s="35">
        <v>976.36</v>
      </c>
      <c r="E26" s="35">
        <v>1030</v>
      </c>
      <c r="F26" s="35">
        <v>1027.8800000000001</v>
      </c>
      <c r="G26" s="35">
        <v>1030</v>
      </c>
    </row>
    <row r="27" spans="1:12" x14ac:dyDescent="0.4">
      <c r="A27" s="34" t="s">
        <v>47</v>
      </c>
      <c r="B27" s="22" t="s">
        <v>48</v>
      </c>
      <c r="C27" s="35">
        <v>0</v>
      </c>
      <c r="D27" s="35">
        <v>139.78</v>
      </c>
      <c r="E27" s="35">
        <v>600</v>
      </c>
      <c r="F27" s="35">
        <v>0</v>
      </c>
      <c r="G27" s="35">
        <v>600</v>
      </c>
    </row>
    <row r="28" spans="1:12" x14ac:dyDescent="0.4">
      <c r="A28" s="34" t="s">
        <v>49</v>
      </c>
      <c r="B28" s="22" t="s">
        <v>50</v>
      </c>
      <c r="C28" s="35">
        <v>0</v>
      </c>
      <c r="D28" s="35">
        <v>0</v>
      </c>
      <c r="E28" s="35">
        <v>1000</v>
      </c>
      <c r="F28" s="35">
        <v>400</v>
      </c>
      <c r="G28" s="35">
        <v>1000</v>
      </c>
    </row>
    <row r="29" spans="1:12" x14ac:dyDescent="0.4">
      <c r="A29" s="34" t="s">
        <v>51</v>
      </c>
      <c r="B29" s="22" t="s">
        <v>30</v>
      </c>
      <c r="C29" s="35">
        <v>282.05</v>
      </c>
      <c r="D29" s="35">
        <v>0</v>
      </c>
      <c r="E29" s="35">
        <v>500</v>
      </c>
      <c r="F29" s="35">
        <v>33300</v>
      </c>
      <c r="G29" s="35">
        <v>500</v>
      </c>
    </row>
    <row r="30" spans="1:12" x14ac:dyDescent="0.4">
      <c r="A30" s="34" t="s">
        <v>555</v>
      </c>
      <c r="B30" s="22" t="s">
        <v>513</v>
      </c>
      <c r="C30" s="35">
        <v>0</v>
      </c>
      <c r="D30" s="35">
        <v>0</v>
      </c>
      <c r="E30" s="35">
        <v>59000</v>
      </c>
      <c r="F30" s="35">
        <v>39043.96</v>
      </c>
      <c r="G30" s="61">
        <f>[1]Police!$I$47*2</f>
        <v>119328.49921600001</v>
      </c>
    </row>
    <row r="31" spans="1:12" x14ac:dyDescent="0.4">
      <c r="A31" s="34" t="s">
        <v>52</v>
      </c>
      <c r="B31" s="22" t="s">
        <v>53</v>
      </c>
      <c r="C31" s="35">
        <v>105376.16</v>
      </c>
      <c r="D31" s="35">
        <v>103983.8</v>
      </c>
      <c r="E31" s="35">
        <v>100000</v>
      </c>
      <c r="F31" s="35">
        <v>105117.06</v>
      </c>
      <c r="G31" s="35">
        <v>100000</v>
      </c>
    </row>
    <row r="32" spans="1:12" x14ac:dyDescent="0.4">
      <c r="A32" s="34" t="s">
        <v>54</v>
      </c>
      <c r="B32" s="22" t="s">
        <v>55</v>
      </c>
      <c r="C32" s="35">
        <v>34321.25</v>
      </c>
      <c r="D32" s="35">
        <v>43097.4</v>
      </c>
      <c r="E32" s="35">
        <v>27000</v>
      </c>
      <c r="F32" s="35">
        <v>10578.9</v>
      </c>
      <c r="G32" s="35">
        <v>20000</v>
      </c>
    </row>
    <row r="33" spans="1:8" x14ac:dyDescent="0.4">
      <c r="A33" s="34" t="s">
        <v>56</v>
      </c>
      <c r="B33" s="22" t="s">
        <v>57</v>
      </c>
      <c r="C33" s="35">
        <v>654</v>
      </c>
      <c r="D33" s="35">
        <v>648</v>
      </c>
      <c r="E33" s="35">
        <v>500</v>
      </c>
      <c r="F33" s="35">
        <v>1577.49</v>
      </c>
      <c r="G33" s="35">
        <v>750</v>
      </c>
    </row>
    <row r="34" spans="1:8" x14ac:dyDescent="0.4">
      <c r="A34" s="34" t="s">
        <v>58</v>
      </c>
      <c r="B34" s="22" t="s">
        <v>59</v>
      </c>
      <c r="C34" s="35">
        <v>0</v>
      </c>
      <c r="D34" s="35">
        <v>0</v>
      </c>
      <c r="E34" s="35">
        <v>26598.74</v>
      </c>
      <c r="F34" s="35">
        <v>0</v>
      </c>
      <c r="G34" s="61">
        <v>0</v>
      </c>
      <c r="H34" s="62" t="s">
        <v>490</v>
      </c>
    </row>
    <row r="35" spans="1:8" x14ac:dyDescent="0.4">
      <c r="A35" s="34" t="s">
        <v>60</v>
      </c>
      <c r="B35" s="22" t="s">
        <v>61</v>
      </c>
      <c r="C35" s="35">
        <v>0</v>
      </c>
      <c r="D35" s="35">
        <v>30068</v>
      </c>
      <c r="E35" s="35">
        <v>32175.42</v>
      </c>
      <c r="F35" s="35">
        <v>32175.42</v>
      </c>
      <c r="G35" s="61">
        <f>MDD!G21</f>
        <v>39082</v>
      </c>
      <c r="H35" s="63" t="s">
        <v>490</v>
      </c>
    </row>
    <row r="36" spans="1:8" x14ac:dyDescent="0.4">
      <c r="A36" s="34" t="s">
        <v>62</v>
      </c>
      <c r="B36" s="22" t="s">
        <v>63</v>
      </c>
      <c r="C36" s="35">
        <v>1107.01</v>
      </c>
      <c r="D36" s="35">
        <v>942.97</v>
      </c>
      <c r="E36" s="35">
        <v>1000</v>
      </c>
      <c r="F36" s="35">
        <v>1502.44</v>
      </c>
      <c r="G36" s="35">
        <v>1500</v>
      </c>
    </row>
    <row r="37" spans="1:8" x14ac:dyDescent="0.4">
      <c r="A37" s="34" t="s">
        <v>64</v>
      </c>
      <c r="B37" s="22" t="s">
        <v>65</v>
      </c>
      <c r="C37" s="35">
        <v>1671.75</v>
      </c>
      <c r="D37" s="35">
        <v>1364.53</v>
      </c>
      <c r="E37" s="35">
        <v>1500</v>
      </c>
      <c r="F37" s="35">
        <v>2287.75</v>
      </c>
      <c r="G37" s="35">
        <v>2200</v>
      </c>
    </row>
    <row r="38" spans="1:8" x14ac:dyDescent="0.4">
      <c r="A38" s="34" t="s">
        <v>66</v>
      </c>
      <c r="B38" s="22" t="s">
        <v>67</v>
      </c>
      <c r="C38" s="35">
        <v>42.45</v>
      </c>
      <c r="D38" s="35">
        <v>39.03</v>
      </c>
      <c r="E38" s="35">
        <v>50</v>
      </c>
      <c r="F38" s="35">
        <v>84.61</v>
      </c>
      <c r="G38" s="35">
        <v>100</v>
      </c>
    </row>
    <row r="39" spans="1:8" x14ac:dyDescent="0.4">
      <c r="A39" s="34" t="s">
        <v>68</v>
      </c>
      <c r="B39" s="22" t="s">
        <v>69</v>
      </c>
      <c r="C39" s="35">
        <v>2099.67</v>
      </c>
      <c r="D39" s="35">
        <v>1772.3</v>
      </c>
      <c r="E39" s="35">
        <v>2200</v>
      </c>
      <c r="F39" s="35">
        <v>3005.7</v>
      </c>
      <c r="G39" s="35">
        <v>3200</v>
      </c>
    </row>
    <row r="40" spans="1:8" x14ac:dyDescent="0.4">
      <c r="A40" s="34" t="s">
        <v>70</v>
      </c>
      <c r="B40" s="22" t="s">
        <v>71</v>
      </c>
      <c r="C40" s="35">
        <v>3150.68</v>
      </c>
      <c r="D40" s="35">
        <v>2657.29</v>
      </c>
      <c r="E40" s="35">
        <v>3300</v>
      </c>
      <c r="F40" s="35">
        <v>4508.5600000000004</v>
      </c>
      <c r="G40" s="35">
        <v>4600</v>
      </c>
    </row>
    <row r="41" spans="1:8" x14ac:dyDescent="0.4">
      <c r="A41" s="34" t="s">
        <v>72</v>
      </c>
      <c r="B41" s="22" t="s">
        <v>73</v>
      </c>
      <c r="C41" s="35">
        <v>21036.69</v>
      </c>
      <c r="D41" s="35">
        <v>17723.04</v>
      </c>
      <c r="E41" s="35">
        <v>22000</v>
      </c>
      <c r="F41" s="35">
        <v>29989.74</v>
      </c>
      <c r="G41" s="35">
        <v>31000</v>
      </c>
    </row>
    <row r="42" spans="1:8" x14ac:dyDescent="0.4">
      <c r="A42" s="64" t="s">
        <v>74</v>
      </c>
      <c r="B42" s="65" t="s">
        <v>75</v>
      </c>
      <c r="C42" s="35">
        <v>11085.14</v>
      </c>
      <c r="D42" s="35">
        <v>10004.67</v>
      </c>
      <c r="E42" s="35">
        <v>13000</v>
      </c>
      <c r="F42" s="35">
        <v>18216.189999999999</v>
      </c>
      <c r="G42" s="35">
        <v>19500</v>
      </c>
    </row>
    <row r="43" spans="1:8" x14ac:dyDescent="0.4">
      <c r="A43" s="64" t="s">
        <v>76</v>
      </c>
      <c r="B43" s="65" t="s">
        <v>77</v>
      </c>
      <c r="C43" s="35">
        <v>36901.43</v>
      </c>
      <c r="D43" s="35">
        <v>29364.36</v>
      </c>
      <c r="E43" s="35">
        <v>33000</v>
      </c>
      <c r="F43" s="35">
        <v>45566.86</v>
      </c>
      <c r="G43" s="35">
        <v>48500</v>
      </c>
    </row>
    <row r="44" spans="1:8" x14ac:dyDescent="0.4">
      <c r="A44" s="64" t="s">
        <v>78</v>
      </c>
      <c r="B44" s="65" t="s">
        <v>79</v>
      </c>
      <c r="C44" s="35">
        <v>1779.32</v>
      </c>
      <c r="D44" s="35">
        <v>1850.11</v>
      </c>
      <c r="E44" s="35">
        <v>1500</v>
      </c>
      <c r="F44" s="35">
        <v>1985.55</v>
      </c>
      <c r="G44" s="35">
        <v>2100</v>
      </c>
    </row>
    <row r="45" spans="1:8" x14ac:dyDescent="0.4">
      <c r="A45" s="64" t="s">
        <v>80</v>
      </c>
      <c r="B45" s="65" t="s">
        <v>81</v>
      </c>
      <c r="C45" s="35">
        <v>6082.64</v>
      </c>
      <c r="D45" s="35">
        <v>3827.16</v>
      </c>
      <c r="E45" s="35">
        <v>4000</v>
      </c>
      <c r="F45" s="35">
        <v>4575.1000000000004</v>
      </c>
      <c r="G45" s="35">
        <v>5000</v>
      </c>
    </row>
    <row r="46" spans="1:8" x14ac:dyDescent="0.4">
      <c r="A46" s="64" t="s">
        <v>82</v>
      </c>
      <c r="B46" s="65" t="s">
        <v>83</v>
      </c>
      <c r="C46" s="35">
        <v>1404.8</v>
      </c>
      <c r="D46" s="35">
        <v>1290.82</v>
      </c>
      <c r="E46" s="35">
        <v>2000</v>
      </c>
      <c r="F46" s="35">
        <v>2713.4</v>
      </c>
      <c r="G46" s="35">
        <v>3000</v>
      </c>
    </row>
    <row r="47" spans="1:8" x14ac:dyDescent="0.4">
      <c r="A47" s="64" t="s">
        <v>84</v>
      </c>
      <c r="B47" s="65" t="s">
        <v>85</v>
      </c>
      <c r="C47" s="35">
        <v>220</v>
      </c>
      <c r="D47" s="35">
        <v>360</v>
      </c>
      <c r="E47" s="35">
        <v>440</v>
      </c>
      <c r="F47" s="35">
        <v>760</v>
      </c>
      <c r="G47" s="35">
        <v>750</v>
      </c>
    </row>
    <row r="48" spans="1:8" x14ac:dyDescent="0.4">
      <c r="A48" s="64" t="s">
        <v>86</v>
      </c>
      <c r="B48" s="65" t="s">
        <v>87</v>
      </c>
      <c r="C48" s="35">
        <v>2192.52</v>
      </c>
      <c r="D48" s="35">
        <v>1966.34</v>
      </c>
      <c r="E48" s="35">
        <v>2500</v>
      </c>
      <c r="F48" s="35">
        <v>3464.21</v>
      </c>
      <c r="G48" s="35">
        <v>3600</v>
      </c>
    </row>
    <row r="49" spans="1:7" x14ac:dyDescent="0.4">
      <c r="A49" s="64" t="s">
        <v>88</v>
      </c>
      <c r="B49" s="65" t="s">
        <v>89</v>
      </c>
      <c r="C49" s="35">
        <v>3438</v>
      </c>
      <c r="D49" s="35">
        <v>1805.88</v>
      </c>
      <c r="E49" s="35">
        <v>2400</v>
      </c>
      <c r="F49" s="35">
        <v>2629.93</v>
      </c>
      <c r="G49" s="35">
        <v>3000</v>
      </c>
    </row>
    <row r="50" spans="1:7" x14ac:dyDescent="0.4">
      <c r="A50" s="64" t="s">
        <v>90</v>
      </c>
      <c r="B50" s="65" t="s">
        <v>91</v>
      </c>
      <c r="C50" s="35">
        <v>19980.2</v>
      </c>
      <c r="D50" s="35">
        <v>21744.9</v>
      </c>
      <c r="E50" s="35">
        <v>23000</v>
      </c>
      <c r="F50" s="35">
        <v>35207.199999999997</v>
      </c>
      <c r="G50" s="35">
        <v>38000</v>
      </c>
    </row>
    <row r="51" spans="1:7" ht="11.65" customHeight="1" x14ac:dyDescent="0.4">
      <c r="A51" s="64" t="s">
        <v>92</v>
      </c>
      <c r="B51" s="65" t="s">
        <v>93</v>
      </c>
      <c r="C51" s="35">
        <v>20</v>
      </c>
      <c r="D51" s="35">
        <v>0</v>
      </c>
      <c r="E51" s="35">
        <v>20</v>
      </c>
      <c r="F51" s="35">
        <v>0</v>
      </c>
      <c r="G51" s="35">
        <v>20</v>
      </c>
    </row>
    <row r="52" spans="1:7" ht="11.65" customHeight="1" x14ac:dyDescent="0.4">
      <c r="A52" s="64" t="s">
        <v>94</v>
      </c>
      <c r="B52" s="65" t="s">
        <v>95</v>
      </c>
      <c r="C52" s="35">
        <v>1750</v>
      </c>
      <c r="D52" s="35">
        <v>1050</v>
      </c>
      <c r="E52" s="35">
        <v>1500</v>
      </c>
      <c r="F52" s="35">
        <v>1425</v>
      </c>
      <c r="G52" s="35">
        <v>1650</v>
      </c>
    </row>
    <row r="53" spans="1:7" ht="12.4" customHeight="1" x14ac:dyDescent="0.4">
      <c r="A53" s="64" t="s">
        <v>96</v>
      </c>
      <c r="B53" s="65" t="s">
        <v>97</v>
      </c>
      <c r="C53" s="35">
        <v>941.01</v>
      </c>
      <c r="D53" s="35">
        <v>802.53</v>
      </c>
      <c r="E53" s="35">
        <v>1000</v>
      </c>
      <c r="F53" s="35">
        <v>1484.92</v>
      </c>
      <c r="G53" s="35">
        <v>1500</v>
      </c>
    </row>
    <row r="54" spans="1:7" ht="10.9" customHeight="1" x14ac:dyDescent="0.4">
      <c r="A54" s="64" t="s">
        <v>542</v>
      </c>
      <c r="B54" s="65" t="s">
        <v>543</v>
      </c>
      <c r="C54" s="35"/>
      <c r="D54" s="35"/>
      <c r="E54" s="35">
        <v>100</v>
      </c>
      <c r="F54" s="35">
        <v>25</v>
      </c>
      <c r="G54" s="35">
        <v>100</v>
      </c>
    </row>
    <row r="55" spans="1:7" ht="12.4" customHeight="1" x14ac:dyDescent="0.4">
      <c r="A55" s="64" t="s">
        <v>98</v>
      </c>
      <c r="B55" s="65" t="s">
        <v>99</v>
      </c>
      <c r="C55" s="35">
        <v>1755</v>
      </c>
      <c r="D55" s="35">
        <v>18</v>
      </c>
      <c r="E55" s="35">
        <v>500</v>
      </c>
      <c r="F55" s="35">
        <v>0</v>
      </c>
      <c r="G55" s="35">
        <v>500</v>
      </c>
    </row>
    <row r="56" spans="1:7" ht="16.899999999999999" customHeight="1" x14ac:dyDescent="0.4">
      <c r="A56" s="64"/>
      <c r="B56" s="66" t="s">
        <v>489</v>
      </c>
      <c r="C56" s="39">
        <f>SUM(C4:C55)</f>
        <v>1410316.4429999995</v>
      </c>
      <c r="D56" s="39">
        <f>SUM(D4:D55)</f>
        <v>1427346.61</v>
      </c>
      <c r="E56" s="39">
        <f>SUM(E4:E55)</f>
        <v>1578613.39</v>
      </c>
      <c r="F56" s="39">
        <f>SUM(F4:F55)</f>
        <v>1429480.4199999997</v>
      </c>
      <c r="G56" s="39">
        <f>SUM(G4:G55)</f>
        <v>1709947.4992160001</v>
      </c>
    </row>
    <row r="57" spans="1:7" x14ac:dyDescent="0.4">
      <c r="A57" s="64"/>
      <c r="B57" s="65"/>
      <c r="C57" s="67"/>
      <c r="D57" s="67"/>
      <c r="E57" s="67"/>
      <c r="F57" s="67"/>
      <c r="G57" s="67"/>
    </row>
    <row r="58" spans="1:7" x14ac:dyDescent="0.4">
      <c r="A58" s="64"/>
      <c r="B58" s="65"/>
      <c r="C58" s="67"/>
      <c r="D58" s="67"/>
      <c r="E58" s="67"/>
      <c r="F58" s="67"/>
      <c r="G58" s="67"/>
    </row>
    <row r="59" spans="1:7" x14ac:dyDescent="0.4">
      <c r="A59" s="64" t="s">
        <v>497</v>
      </c>
      <c r="B59" s="65" t="s">
        <v>498</v>
      </c>
      <c r="C59" s="67"/>
      <c r="D59" s="67"/>
      <c r="E59" s="67"/>
      <c r="F59" s="67"/>
      <c r="G59" s="67"/>
    </row>
    <row r="60" spans="1:7" x14ac:dyDescent="0.4">
      <c r="A60" s="46"/>
    </row>
    <row r="61" spans="1:7" x14ac:dyDescent="0.4">
      <c r="A61" s="46"/>
    </row>
    <row r="62" spans="1:7" x14ac:dyDescent="0.4">
      <c r="A62" s="46"/>
    </row>
    <row r="63" spans="1:7" x14ac:dyDescent="0.4">
      <c r="A63" s="46"/>
    </row>
    <row r="64" spans="1:7" x14ac:dyDescent="0.4">
      <c r="A64" s="46"/>
    </row>
    <row r="65" spans="1:1" x14ac:dyDescent="0.4">
      <c r="A65" s="46"/>
    </row>
    <row r="66" spans="1:1" x14ac:dyDescent="0.4">
      <c r="A66" s="46"/>
    </row>
    <row r="67" spans="1:1" x14ac:dyDescent="0.4">
      <c r="A67" s="46"/>
    </row>
    <row r="68" spans="1:1" x14ac:dyDescent="0.4">
      <c r="A68" s="46"/>
    </row>
    <row r="69" spans="1:1" x14ac:dyDescent="0.4">
      <c r="A69" s="46"/>
    </row>
    <row r="70" spans="1:1" x14ac:dyDescent="0.4">
      <c r="A70" s="46"/>
    </row>
    <row r="71" spans="1:1" x14ac:dyDescent="0.4">
      <c r="A71" s="46"/>
    </row>
    <row r="72" spans="1:1" x14ac:dyDescent="0.4">
      <c r="A72" s="46"/>
    </row>
    <row r="73" spans="1:1" x14ac:dyDescent="0.4">
      <c r="A73" s="46"/>
    </row>
    <row r="74" spans="1:1" x14ac:dyDescent="0.4">
      <c r="A74" s="46"/>
    </row>
    <row r="75" spans="1:1" x14ac:dyDescent="0.4">
      <c r="A75" s="46"/>
    </row>
    <row r="76" spans="1:1" x14ac:dyDescent="0.4">
      <c r="A76" s="46"/>
    </row>
    <row r="77" spans="1:1" x14ac:dyDescent="0.4">
      <c r="A77" s="46"/>
    </row>
    <row r="78" spans="1:1" x14ac:dyDescent="0.4">
      <c r="A78" s="46"/>
    </row>
    <row r="79" spans="1:1" x14ac:dyDescent="0.4">
      <c r="A79" s="46"/>
    </row>
    <row r="80" spans="1:1" x14ac:dyDescent="0.4">
      <c r="A80" s="46"/>
    </row>
    <row r="81" spans="1:1" x14ac:dyDescent="0.4">
      <c r="A81" s="46"/>
    </row>
    <row r="82" spans="1:1" x14ac:dyDescent="0.4">
      <c r="A82" s="46"/>
    </row>
    <row r="83" spans="1:1" x14ac:dyDescent="0.4">
      <c r="A83" s="46"/>
    </row>
    <row r="84" spans="1:1" x14ac:dyDescent="0.4">
      <c r="A84" s="46"/>
    </row>
    <row r="85" spans="1:1" x14ac:dyDescent="0.4">
      <c r="A85" s="46"/>
    </row>
    <row r="86" spans="1:1" x14ac:dyDescent="0.4">
      <c r="A86" s="46"/>
    </row>
    <row r="87" spans="1:1" x14ac:dyDescent="0.4">
      <c r="A87" s="46"/>
    </row>
    <row r="88" spans="1:1" x14ac:dyDescent="0.4">
      <c r="A88" s="46"/>
    </row>
    <row r="89" spans="1:1" x14ac:dyDescent="0.4">
      <c r="A89" s="46"/>
    </row>
    <row r="90" spans="1:1" x14ac:dyDescent="0.4">
      <c r="A90" s="46"/>
    </row>
    <row r="91" spans="1:1" x14ac:dyDescent="0.4">
      <c r="A91" s="46"/>
    </row>
    <row r="92" spans="1:1" x14ac:dyDescent="0.4">
      <c r="A92" s="46"/>
    </row>
    <row r="93" spans="1:1" x14ac:dyDescent="0.4">
      <c r="A93" s="46"/>
    </row>
    <row r="94" spans="1:1" x14ac:dyDescent="0.4">
      <c r="A94" s="46"/>
    </row>
    <row r="95" spans="1:1" x14ac:dyDescent="0.4">
      <c r="A95" s="46"/>
    </row>
    <row r="96" spans="1:1" x14ac:dyDescent="0.4">
      <c r="A96" s="46"/>
    </row>
    <row r="97" spans="1:1" x14ac:dyDescent="0.4">
      <c r="A97" s="46"/>
    </row>
    <row r="98" spans="1:1" x14ac:dyDescent="0.4">
      <c r="A98" s="46"/>
    </row>
    <row r="99" spans="1:1" x14ac:dyDescent="0.4">
      <c r="A99" s="46"/>
    </row>
    <row r="100" spans="1:1" x14ac:dyDescent="0.4">
      <c r="A100" s="46"/>
    </row>
    <row r="101" spans="1:1" x14ac:dyDescent="0.4">
      <c r="A101" s="46"/>
    </row>
    <row r="102" spans="1:1" x14ac:dyDescent="0.4">
      <c r="A102" s="46"/>
    </row>
    <row r="103" spans="1:1" x14ac:dyDescent="0.4">
      <c r="A103" s="46"/>
    </row>
    <row r="104" spans="1:1" x14ac:dyDescent="0.4">
      <c r="A104" s="46"/>
    </row>
    <row r="105" spans="1:1" x14ac:dyDescent="0.4">
      <c r="A105" s="46"/>
    </row>
    <row r="106" spans="1:1" x14ac:dyDescent="0.4">
      <c r="A106" s="46"/>
    </row>
    <row r="107" spans="1:1" x14ac:dyDescent="0.4">
      <c r="A107" s="46"/>
    </row>
    <row r="108" spans="1:1" x14ac:dyDescent="0.4">
      <c r="A108" s="46"/>
    </row>
    <row r="109" spans="1:1" x14ac:dyDescent="0.4">
      <c r="A109" s="46"/>
    </row>
    <row r="110" spans="1:1" x14ac:dyDescent="0.4">
      <c r="A110" s="46"/>
    </row>
    <row r="111" spans="1:1" x14ac:dyDescent="0.4">
      <c r="A111" s="46"/>
    </row>
    <row r="112" spans="1:1" x14ac:dyDescent="0.4">
      <c r="A112" s="46"/>
    </row>
    <row r="113" spans="1:1" x14ac:dyDescent="0.4">
      <c r="A113" s="46"/>
    </row>
    <row r="114" spans="1:1" x14ac:dyDescent="0.4">
      <c r="A114" s="46"/>
    </row>
    <row r="115" spans="1:1" x14ac:dyDescent="0.4">
      <c r="A115" s="46"/>
    </row>
    <row r="116" spans="1:1" x14ac:dyDescent="0.4">
      <c r="A116" s="46"/>
    </row>
    <row r="117" spans="1:1" x14ac:dyDescent="0.4">
      <c r="A117" s="46"/>
    </row>
    <row r="118" spans="1:1" x14ac:dyDescent="0.4">
      <c r="A118" s="46"/>
    </row>
    <row r="119" spans="1:1" x14ac:dyDescent="0.4">
      <c r="A119" s="46"/>
    </row>
    <row r="120" spans="1:1" x14ac:dyDescent="0.4">
      <c r="A120" s="46"/>
    </row>
    <row r="121" spans="1:1" x14ac:dyDescent="0.4">
      <c r="A121" s="46"/>
    </row>
    <row r="122" spans="1:1" x14ac:dyDescent="0.4">
      <c r="A122" s="46"/>
    </row>
    <row r="123" spans="1:1" x14ac:dyDescent="0.4">
      <c r="A123" s="46"/>
    </row>
    <row r="124" spans="1:1" x14ac:dyDescent="0.4">
      <c r="A124" s="46"/>
    </row>
    <row r="125" spans="1:1" x14ac:dyDescent="0.4">
      <c r="A125" s="46"/>
    </row>
    <row r="126" spans="1:1" x14ac:dyDescent="0.4">
      <c r="A126" s="46"/>
    </row>
    <row r="127" spans="1:1" x14ac:dyDescent="0.4">
      <c r="A127" s="46"/>
    </row>
    <row r="128" spans="1:1" x14ac:dyDescent="0.4">
      <c r="A128" s="46"/>
    </row>
    <row r="129" spans="1:1" x14ac:dyDescent="0.4">
      <c r="A129" s="46"/>
    </row>
    <row r="130" spans="1:1" x14ac:dyDescent="0.4">
      <c r="A130" s="46"/>
    </row>
    <row r="131" spans="1:1" x14ac:dyDescent="0.4">
      <c r="A131" s="46"/>
    </row>
    <row r="132" spans="1:1" x14ac:dyDescent="0.4">
      <c r="A132" s="46"/>
    </row>
    <row r="133" spans="1:1" x14ac:dyDescent="0.4">
      <c r="A133" s="46"/>
    </row>
    <row r="134" spans="1:1" x14ac:dyDescent="0.4">
      <c r="A134" s="46"/>
    </row>
    <row r="135" spans="1:1" x14ac:dyDescent="0.4">
      <c r="A135" s="46"/>
    </row>
    <row r="136" spans="1:1" x14ac:dyDescent="0.4">
      <c r="A136" s="46"/>
    </row>
    <row r="137" spans="1:1" x14ac:dyDescent="0.4">
      <c r="A137" s="46"/>
    </row>
    <row r="138" spans="1:1" x14ac:dyDescent="0.4">
      <c r="A138" s="46"/>
    </row>
    <row r="139" spans="1:1" x14ac:dyDescent="0.4">
      <c r="A139" s="46"/>
    </row>
    <row r="140" spans="1:1" x14ac:dyDescent="0.4">
      <c r="A140" s="46"/>
    </row>
    <row r="141" spans="1:1" x14ac:dyDescent="0.4">
      <c r="A141" s="46"/>
    </row>
    <row r="142" spans="1:1" x14ac:dyDescent="0.4">
      <c r="A142" s="46"/>
    </row>
    <row r="143" spans="1:1" x14ac:dyDescent="0.4">
      <c r="A143" s="46"/>
    </row>
    <row r="144" spans="1:1" x14ac:dyDescent="0.4">
      <c r="A144" s="46"/>
    </row>
    <row r="145" spans="1:1" x14ac:dyDescent="0.4">
      <c r="A145" s="46"/>
    </row>
    <row r="146" spans="1:1" x14ac:dyDescent="0.4">
      <c r="A146" s="46"/>
    </row>
    <row r="147" spans="1:1" x14ac:dyDescent="0.4">
      <c r="A147" s="46"/>
    </row>
    <row r="148" spans="1:1" x14ac:dyDescent="0.4">
      <c r="A148" s="46"/>
    </row>
    <row r="149" spans="1:1" x14ac:dyDescent="0.4">
      <c r="A149" s="46"/>
    </row>
    <row r="150" spans="1:1" x14ac:dyDescent="0.4">
      <c r="A150" s="46"/>
    </row>
    <row r="151" spans="1:1" x14ac:dyDescent="0.4">
      <c r="A151" s="46"/>
    </row>
    <row r="152" spans="1:1" x14ac:dyDescent="0.4">
      <c r="A152" s="46"/>
    </row>
    <row r="153" spans="1:1" x14ac:dyDescent="0.4">
      <c r="A153" s="46"/>
    </row>
    <row r="154" spans="1:1" x14ac:dyDescent="0.4">
      <c r="A154" s="46"/>
    </row>
    <row r="155" spans="1:1" x14ac:dyDescent="0.4">
      <c r="A155" s="46"/>
    </row>
    <row r="156" spans="1:1" x14ac:dyDescent="0.4">
      <c r="A156" s="46"/>
    </row>
    <row r="157" spans="1:1" x14ac:dyDescent="0.4">
      <c r="A157" s="46"/>
    </row>
    <row r="158" spans="1:1" x14ac:dyDescent="0.4">
      <c r="A158" s="46"/>
    </row>
    <row r="159" spans="1:1" x14ac:dyDescent="0.4">
      <c r="A159" s="46"/>
    </row>
    <row r="160" spans="1:1" x14ac:dyDescent="0.4">
      <c r="A160" s="46"/>
    </row>
    <row r="161" spans="1:1" x14ac:dyDescent="0.4">
      <c r="A161" s="46"/>
    </row>
    <row r="162" spans="1:1" x14ac:dyDescent="0.4">
      <c r="A162" s="46"/>
    </row>
    <row r="163" spans="1:1" x14ac:dyDescent="0.4">
      <c r="A163" s="46"/>
    </row>
    <row r="164" spans="1:1" x14ac:dyDescent="0.4">
      <c r="A164" s="46"/>
    </row>
    <row r="165" spans="1:1" x14ac:dyDescent="0.4">
      <c r="A165" s="46"/>
    </row>
    <row r="166" spans="1:1" x14ac:dyDescent="0.4">
      <c r="A166" s="46"/>
    </row>
    <row r="167" spans="1:1" x14ac:dyDescent="0.4">
      <c r="A167" s="46"/>
    </row>
    <row r="168" spans="1:1" x14ac:dyDescent="0.4">
      <c r="A168" s="46"/>
    </row>
    <row r="169" spans="1:1" x14ac:dyDescent="0.4">
      <c r="A169" s="46"/>
    </row>
    <row r="170" spans="1:1" x14ac:dyDescent="0.4">
      <c r="A170" s="46"/>
    </row>
    <row r="171" spans="1:1" x14ac:dyDescent="0.4">
      <c r="A171" s="46"/>
    </row>
    <row r="172" spans="1:1" x14ac:dyDescent="0.4">
      <c r="A172" s="46"/>
    </row>
    <row r="173" spans="1:1" x14ac:dyDescent="0.4">
      <c r="A173" s="46"/>
    </row>
    <row r="174" spans="1:1" x14ac:dyDescent="0.4">
      <c r="A174" s="46"/>
    </row>
    <row r="175" spans="1:1" x14ac:dyDescent="0.4">
      <c r="A175" s="46"/>
    </row>
    <row r="176" spans="1:1" x14ac:dyDescent="0.4">
      <c r="A176" s="46"/>
    </row>
    <row r="177" spans="1:1" x14ac:dyDescent="0.4">
      <c r="A177" s="46"/>
    </row>
    <row r="178" spans="1:1" x14ac:dyDescent="0.4">
      <c r="A178" s="46"/>
    </row>
    <row r="179" spans="1:1" x14ac:dyDescent="0.4">
      <c r="A179" s="46"/>
    </row>
    <row r="180" spans="1:1" x14ac:dyDescent="0.4">
      <c r="A180" s="46"/>
    </row>
    <row r="181" spans="1:1" x14ac:dyDescent="0.4">
      <c r="A181" s="46"/>
    </row>
    <row r="182" spans="1:1" x14ac:dyDescent="0.4">
      <c r="A182" s="46"/>
    </row>
    <row r="183" spans="1:1" x14ac:dyDescent="0.4">
      <c r="A183" s="46"/>
    </row>
    <row r="184" spans="1:1" x14ac:dyDescent="0.4">
      <c r="A184" s="46"/>
    </row>
    <row r="185" spans="1:1" x14ac:dyDescent="0.4">
      <c r="A185" s="46"/>
    </row>
    <row r="186" spans="1:1" x14ac:dyDescent="0.4">
      <c r="A186" s="46"/>
    </row>
    <row r="187" spans="1:1" x14ac:dyDescent="0.4">
      <c r="A187" s="46"/>
    </row>
    <row r="188" spans="1:1" x14ac:dyDescent="0.4">
      <c r="A188" s="46"/>
    </row>
    <row r="189" spans="1:1" x14ac:dyDescent="0.4">
      <c r="A189" s="46"/>
    </row>
    <row r="190" spans="1:1" x14ac:dyDescent="0.4">
      <c r="A190" s="46"/>
    </row>
    <row r="191" spans="1:1" x14ac:dyDescent="0.4">
      <c r="A191" s="46"/>
    </row>
    <row r="192" spans="1:1" x14ac:dyDescent="0.4">
      <c r="A192" s="46"/>
    </row>
    <row r="193" spans="1:1" x14ac:dyDescent="0.4">
      <c r="A193" s="46"/>
    </row>
    <row r="194" spans="1:1" x14ac:dyDescent="0.4">
      <c r="A194" s="46"/>
    </row>
    <row r="195" spans="1:1" x14ac:dyDescent="0.4">
      <c r="A195" s="46"/>
    </row>
    <row r="196" spans="1:1" x14ac:dyDescent="0.4">
      <c r="A196" s="46"/>
    </row>
    <row r="197" spans="1:1" x14ac:dyDescent="0.4">
      <c r="A197" s="46"/>
    </row>
    <row r="198" spans="1:1" x14ac:dyDescent="0.4">
      <c r="A198" s="46"/>
    </row>
    <row r="199" spans="1:1" x14ac:dyDescent="0.4">
      <c r="A199" s="46"/>
    </row>
    <row r="200" spans="1:1" x14ac:dyDescent="0.4">
      <c r="A200" s="46"/>
    </row>
    <row r="201" spans="1:1" x14ac:dyDescent="0.4">
      <c r="A201" s="46"/>
    </row>
    <row r="202" spans="1:1" x14ac:dyDescent="0.4">
      <c r="A202" s="46"/>
    </row>
    <row r="203" spans="1:1" x14ac:dyDescent="0.4">
      <c r="A203" s="46"/>
    </row>
    <row r="204" spans="1:1" x14ac:dyDescent="0.4">
      <c r="A204" s="46"/>
    </row>
    <row r="205" spans="1:1" x14ac:dyDescent="0.4">
      <c r="A205" s="46"/>
    </row>
    <row r="206" spans="1:1" x14ac:dyDescent="0.4">
      <c r="A206" s="46"/>
    </row>
    <row r="207" spans="1:1" x14ac:dyDescent="0.4">
      <c r="A207" s="46"/>
    </row>
    <row r="208" spans="1:1" x14ac:dyDescent="0.4">
      <c r="A208" s="46"/>
    </row>
    <row r="209" spans="1:1" x14ac:dyDescent="0.4">
      <c r="A209" s="46"/>
    </row>
    <row r="210" spans="1:1" x14ac:dyDescent="0.4">
      <c r="A210" s="46"/>
    </row>
    <row r="211" spans="1:1" x14ac:dyDescent="0.4">
      <c r="A211" s="46"/>
    </row>
    <row r="212" spans="1:1" x14ac:dyDescent="0.4">
      <c r="A212" s="46"/>
    </row>
    <row r="213" spans="1:1" x14ac:dyDescent="0.4">
      <c r="A213" s="46"/>
    </row>
    <row r="214" spans="1:1" x14ac:dyDescent="0.4">
      <c r="A214" s="46"/>
    </row>
    <row r="215" spans="1:1" x14ac:dyDescent="0.4">
      <c r="A215" s="46"/>
    </row>
    <row r="216" spans="1:1" x14ac:dyDescent="0.4">
      <c r="A216" s="46"/>
    </row>
    <row r="217" spans="1:1" x14ac:dyDescent="0.4">
      <c r="A217" s="46"/>
    </row>
    <row r="218" spans="1:1" x14ac:dyDescent="0.4">
      <c r="A218" s="46"/>
    </row>
    <row r="219" spans="1:1" x14ac:dyDescent="0.4">
      <c r="A219" s="46"/>
    </row>
    <row r="220" spans="1:1" x14ac:dyDescent="0.4">
      <c r="A220" s="46"/>
    </row>
    <row r="221" spans="1:1" x14ac:dyDescent="0.4">
      <c r="A221" s="46"/>
    </row>
    <row r="222" spans="1:1" x14ac:dyDescent="0.4">
      <c r="A222" s="46"/>
    </row>
    <row r="223" spans="1:1" x14ac:dyDescent="0.4">
      <c r="A223" s="46"/>
    </row>
    <row r="224" spans="1:1" x14ac:dyDescent="0.4">
      <c r="A224" s="46"/>
    </row>
    <row r="225" spans="1:1" x14ac:dyDescent="0.4">
      <c r="A225" s="46"/>
    </row>
    <row r="226" spans="1:1" x14ac:dyDescent="0.4">
      <c r="A226" s="46"/>
    </row>
    <row r="227" spans="1:1" x14ac:dyDescent="0.4">
      <c r="A227" s="46"/>
    </row>
    <row r="228" spans="1:1" x14ac:dyDescent="0.4">
      <c r="A228" s="46"/>
    </row>
    <row r="229" spans="1:1" x14ac:dyDescent="0.4">
      <c r="A229" s="46"/>
    </row>
    <row r="230" spans="1:1" x14ac:dyDescent="0.4">
      <c r="A230" s="46"/>
    </row>
    <row r="231" spans="1:1" x14ac:dyDescent="0.4">
      <c r="A231" s="46"/>
    </row>
    <row r="232" spans="1:1" x14ac:dyDescent="0.4">
      <c r="A232" s="46"/>
    </row>
    <row r="233" spans="1:1" x14ac:dyDescent="0.4">
      <c r="A233" s="46"/>
    </row>
    <row r="234" spans="1:1" x14ac:dyDescent="0.4">
      <c r="A234" s="46"/>
    </row>
    <row r="235" spans="1:1" x14ac:dyDescent="0.4">
      <c r="A235" s="46"/>
    </row>
    <row r="236" spans="1:1" x14ac:dyDescent="0.4">
      <c r="A236" s="46"/>
    </row>
    <row r="237" spans="1:1" x14ac:dyDescent="0.4">
      <c r="A237" s="46"/>
    </row>
    <row r="238" spans="1:1" x14ac:dyDescent="0.4">
      <c r="A238" s="46"/>
    </row>
    <row r="239" spans="1:1" x14ac:dyDescent="0.4">
      <c r="A239" s="46"/>
    </row>
    <row r="240" spans="1:1" x14ac:dyDescent="0.4">
      <c r="A240" s="46"/>
    </row>
    <row r="241" spans="1:1" x14ac:dyDescent="0.4">
      <c r="A241" s="46"/>
    </row>
    <row r="242" spans="1:1" x14ac:dyDescent="0.4">
      <c r="A242" s="46"/>
    </row>
    <row r="243" spans="1:1" x14ac:dyDescent="0.4">
      <c r="A243" s="46"/>
    </row>
    <row r="244" spans="1:1" x14ac:dyDescent="0.4">
      <c r="A244" s="46"/>
    </row>
    <row r="245" spans="1:1" x14ac:dyDescent="0.4">
      <c r="A245" s="46"/>
    </row>
    <row r="246" spans="1:1" x14ac:dyDescent="0.4">
      <c r="A246" s="46"/>
    </row>
    <row r="247" spans="1:1" x14ac:dyDescent="0.4">
      <c r="A247" s="46"/>
    </row>
    <row r="248" spans="1:1" x14ac:dyDescent="0.4">
      <c r="A248" s="46"/>
    </row>
    <row r="249" spans="1:1" x14ac:dyDescent="0.4">
      <c r="A249" s="46"/>
    </row>
    <row r="250" spans="1:1" x14ac:dyDescent="0.4">
      <c r="A250" s="46"/>
    </row>
    <row r="251" spans="1:1" x14ac:dyDescent="0.4">
      <c r="A251" s="46"/>
    </row>
    <row r="252" spans="1:1" x14ac:dyDescent="0.4">
      <c r="A252" s="46"/>
    </row>
    <row r="253" spans="1:1" x14ac:dyDescent="0.4">
      <c r="A253" s="46"/>
    </row>
    <row r="254" spans="1:1" x14ac:dyDescent="0.4">
      <c r="A254" s="46"/>
    </row>
    <row r="255" spans="1:1" x14ac:dyDescent="0.4">
      <c r="A255" s="46"/>
    </row>
    <row r="256" spans="1:1" x14ac:dyDescent="0.4">
      <c r="A256" s="46"/>
    </row>
    <row r="257" spans="1:1" x14ac:dyDescent="0.4">
      <c r="A257" s="46"/>
    </row>
    <row r="258" spans="1:1" x14ac:dyDescent="0.4">
      <c r="A258" s="46"/>
    </row>
    <row r="259" spans="1:1" x14ac:dyDescent="0.4">
      <c r="A259" s="46"/>
    </row>
    <row r="260" spans="1:1" x14ac:dyDescent="0.4">
      <c r="A260" s="46"/>
    </row>
    <row r="261" spans="1:1" x14ac:dyDescent="0.4">
      <c r="A261" s="46"/>
    </row>
    <row r="262" spans="1:1" x14ac:dyDescent="0.4">
      <c r="A262" s="46"/>
    </row>
    <row r="263" spans="1:1" x14ac:dyDescent="0.4">
      <c r="A263" s="46"/>
    </row>
    <row r="264" spans="1:1" x14ac:dyDescent="0.4">
      <c r="A264" s="46"/>
    </row>
    <row r="265" spans="1:1" x14ac:dyDescent="0.4">
      <c r="A265" s="46"/>
    </row>
    <row r="266" spans="1:1" x14ac:dyDescent="0.4">
      <c r="A266" s="46"/>
    </row>
    <row r="267" spans="1:1" x14ac:dyDescent="0.4">
      <c r="A267" s="46"/>
    </row>
    <row r="268" spans="1:1" x14ac:dyDescent="0.4">
      <c r="A268" s="46"/>
    </row>
    <row r="269" spans="1:1" x14ac:dyDescent="0.4">
      <c r="A269" s="46"/>
    </row>
    <row r="270" spans="1:1" x14ac:dyDescent="0.4">
      <c r="A270" s="46"/>
    </row>
    <row r="271" spans="1:1" x14ac:dyDescent="0.4">
      <c r="A271" s="46"/>
    </row>
    <row r="272" spans="1:1" x14ac:dyDescent="0.4">
      <c r="A272" s="46"/>
    </row>
    <row r="273" spans="1:1" x14ac:dyDescent="0.4">
      <c r="A273" s="46"/>
    </row>
    <row r="274" spans="1:1" x14ac:dyDescent="0.4">
      <c r="A274" s="46"/>
    </row>
    <row r="275" spans="1:1" x14ac:dyDescent="0.4">
      <c r="A275" s="46"/>
    </row>
    <row r="276" spans="1:1" x14ac:dyDescent="0.4">
      <c r="A276" s="46"/>
    </row>
    <row r="277" spans="1:1" x14ac:dyDescent="0.4">
      <c r="A277" s="46"/>
    </row>
    <row r="278" spans="1:1" x14ac:dyDescent="0.4">
      <c r="A278" s="46"/>
    </row>
    <row r="279" spans="1:1" x14ac:dyDescent="0.4">
      <c r="A279" s="46"/>
    </row>
    <row r="280" spans="1:1" x14ac:dyDescent="0.4">
      <c r="A280" s="46"/>
    </row>
    <row r="281" spans="1:1" x14ac:dyDescent="0.4">
      <c r="A281" s="46"/>
    </row>
    <row r="282" spans="1:1" x14ac:dyDescent="0.4">
      <c r="A282" s="46"/>
    </row>
    <row r="283" spans="1:1" x14ac:dyDescent="0.4">
      <c r="A283" s="46"/>
    </row>
    <row r="284" spans="1:1" x14ac:dyDescent="0.4">
      <c r="A284" s="46"/>
    </row>
    <row r="285" spans="1:1" x14ac:dyDescent="0.4">
      <c r="A285" s="46"/>
    </row>
    <row r="286" spans="1:1" x14ac:dyDescent="0.4">
      <c r="A286" s="46"/>
    </row>
    <row r="287" spans="1:1" x14ac:dyDescent="0.4">
      <c r="A287" s="46"/>
    </row>
    <row r="288" spans="1:1" x14ac:dyDescent="0.4">
      <c r="A288" s="46"/>
    </row>
    <row r="289" spans="1:1" x14ac:dyDescent="0.4">
      <c r="A289" s="46"/>
    </row>
    <row r="290" spans="1:1" x14ac:dyDescent="0.4">
      <c r="A290" s="46"/>
    </row>
    <row r="291" spans="1:1" x14ac:dyDescent="0.4">
      <c r="A291" s="46"/>
    </row>
    <row r="292" spans="1:1" x14ac:dyDescent="0.4">
      <c r="A292" s="46"/>
    </row>
    <row r="293" spans="1:1" x14ac:dyDescent="0.4">
      <c r="A293" s="46"/>
    </row>
    <row r="294" spans="1:1" x14ac:dyDescent="0.4">
      <c r="A294" s="46"/>
    </row>
    <row r="295" spans="1:1" x14ac:dyDescent="0.4">
      <c r="A295" s="46"/>
    </row>
    <row r="296" spans="1:1" x14ac:dyDescent="0.4">
      <c r="A296" s="46"/>
    </row>
    <row r="297" spans="1:1" x14ac:dyDescent="0.4">
      <c r="A297" s="46"/>
    </row>
    <row r="298" spans="1:1" x14ac:dyDescent="0.4">
      <c r="A298" s="46"/>
    </row>
    <row r="299" spans="1:1" x14ac:dyDescent="0.4">
      <c r="A299" s="46"/>
    </row>
    <row r="300" spans="1:1" x14ac:dyDescent="0.4">
      <c r="A300" s="46"/>
    </row>
    <row r="301" spans="1:1" x14ac:dyDescent="0.4">
      <c r="A301" s="46"/>
    </row>
    <row r="302" spans="1:1" x14ac:dyDescent="0.4">
      <c r="A302" s="46"/>
    </row>
    <row r="303" spans="1:1" x14ac:dyDescent="0.4">
      <c r="A303" s="46"/>
    </row>
    <row r="304" spans="1:1" x14ac:dyDescent="0.4">
      <c r="A304" s="46"/>
    </row>
    <row r="305" spans="1:1" x14ac:dyDescent="0.4">
      <c r="A305" s="46"/>
    </row>
  </sheetData>
  <mergeCells count="1">
    <mergeCell ref="E1:F1"/>
  </mergeCells>
  <pageMargins left="0.25" right="0" top="0.5" bottom="0" header="0.25" footer="0.25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56"/>
  <sheetViews>
    <sheetView showGridLines="0" zoomScaleNormal="100" workbookViewId="0">
      <selection sqref="A1:G25"/>
    </sheetView>
  </sheetViews>
  <sheetFormatPr defaultColWidth="9.1328125" defaultRowHeight="13.15" x14ac:dyDescent="0.4"/>
  <cols>
    <col min="1" max="1" width="10.86328125" style="32" customWidth="1"/>
    <col min="2" max="2" width="30.59765625" style="1" bestFit="1" customWidth="1"/>
    <col min="3" max="7" width="10.1328125" style="2" bestFit="1" customWidth="1"/>
    <col min="8" max="8" width="5.59765625" style="51" bestFit="1" customWidth="1"/>
    <col min="9" max="15" width="14.73046875" style="2" customWidth="1"/>
    <col min="16" max="16384" width="9.1328125" style="1"/>
  </cols>
  <sheetData>
    <row r="1" spans="1:15" x14ac:dyDescent="0.4">
      <c r="A1" s="4"/>
      <c r="B1" s="5"/>
      <c r="C1" s="74" t="s">
        <v>483</v>
      </c>
      <c r="D1" s="74" t="s">
        <v>484</v>
      </c>
      <c r="E1" s="103" t="s">
        <v>485</v>
      </c>
      <c r="F1" s="103"/>
      <c r="G1" s="74" t="s">
        <v>541</v>
      </c>
      <c r="H1" s="47"/>
      <c r="I1" s="3"/>
      <c r="J1" s="3"/>
      <c r="K1" s="3"/>
      <c r="L1" s="3"/>
      <c r="M1" s="3"/>
      <c r="N1" s="3"/>
      <c r="O1" s="3"/>
    </row>
    <row r="2" spans="1:15" s="60" customFormat="1" ht="26.25" x14ac:dyDescent="0.4">
      <c r="A2" s="57" t="s">
        <v>0</v>
      </c>
      <c r="B2" s="58" t="s">
        <v>1</v>
      </c>
      <c r="C2" s="68" t="s">
        <v>3</v>
      </c>
      <c r="D2" s="68" t="s">
        <v>3</v>
      </c>
      <c r="E2" s="68" t="s">
        <v>2</v>
      </c>
      <c r="F2" s="68" t="s">
        <v>3</v>
      </c>
      <c r="G2" s="68" t="s">
        <v>486</v>
      </c>
      <c r="H2" s="68"/>
      <c r="I2" s="59"/>
      <c r="J2" s="59"/>
      <c r="K2" s="59"/>
      <c r="L2" s="59"/>
      <c r="M2" s="59"/>
      <c r="N2" s="59"/>
      <c r="O2" s="59"/>
    </row>
    <row r="3" spans="1:15" x14ac:dyDescent="0.4">
      <c r="I3" s="33"/>
      <c r="J3" s="33"/>
      <c r="K3" s="33"/>
      <c r="L3" s="33"/>
      <c r="M3" s="33"/>
      <c r="N3" s="33"/>
      <c r="O3" s="33"/>
    </row>
    <row r="4" spans="1:15" x14ac:dyDescent="0.4">
      <c r="A4" s="34" t="s">
        <v>154</v>
      </c>
      <c r="B4" s="22" t="s">
        <v>155</v>
      </c>
      <c r="C4" s="35">
        <v>10008.24</v>
      </c>
      <c r="D4" s="35">
        <v>12108.46</v>
      </c>
      <c r="E4" s="35">
        <v>16871.400000000001</v>
      </c>
      <c r="F4" s="35">
        <v>10234.82</v>
      </c>
      <c r="G4" s="35">
        <v>17712.240000000002</v>
      </c>
      <c r="H4" s="24">
        <f>(G4-E4)/E4</f>
        <v>4.9838187702265377E-2</v>
      </c>
    </row>
    <row r="5" spans="1:15" x14ac:dyDescent="0.4">
      <c r="A5" s="34" t="s">
        <v>156</v>
      </c>
      <c r="B5" s="22" t="s">
        <v>157</v>
      </c>
      <c r="C5" s="35">
        <v>685.07</v>
      </c>
      <c r="D5" s="35">
        <v>960.97</v>
      </c>
      <c r="E5" s="35">
        <v>1290.6600000000001</v>
      </c>
      <c r="F5" s="35">
        <v>782.97</v>
      </c>
      <c r="G5" s="35">
        <v>1354.99</v>
      </c>
      <c r="H5" s="24">
        <f t="shared" ref="H5:H25" si="0">(G5-E5)/E5</f>
        <v>4.9842716129732019E-2</v>
      </c>
    </row>
    <row r="6" spans="1:15" x14ac:dyDescent="0.4">
      <c r="A6" s="34" t="s">
        <v>158</v>
      </c>
      <c r="B6" s="22" t="s">
        <v>159</v>
      </c>
      <c r="C6" s="35">
        <v>164.43</v>
      </c>
      <c r="D6" s="35">
        <v>261.39999999999998</v>
      </c>
      <c r="E6" s="35">
        <v>537</v>
      </c>
      <c r="F6" s="35">
        <v>324.77999999999997</v>
      </c>
      <c r="G6" s="35">
        <v>563.25</v>
      </c>
      <c r="H6" s="24">
        <f t="shared" si="0"/>
        <v>4.8882681564245807E-2</v>
      </c>
    </row>
    <row r="7" spans="1:15" x14ac:dyDescent="0.4">
      <c r="A7" s="34" t="s">
        <v>160</v>
      </c>
      <c r="B7" s="22" t="s">
        <v>161</v>
      </c>
      <c r="C7" s="35">
        <v>299.8</v>
      </c>
      <c r="D7" s="35">
        <v>33.54</v>
      </c>
      <c r="E7" s="35">
        <v>114</v>
      </c>
      <c r="F7" s="35">
        <v>37.799999999999997</v>
      </c>
      <c r="G7" s="35">
        <f>114*1.3</f>
        <v>148.20000000000002</v>
      </c>
      <c r="H7" s="24">
        <f t="shared" si="0"/>
        <v>0.30000000000000016</v>
      </c>
    </row>
    <row r="8" spans="1:15" x14ac:dyDescent="0.4">
      <c r="A8" s="53" t="s">
        <v>175</v>
      </c>
      <c r="B8" s="25" t="s">
        <v>176</v>
      </c>
      <c r="C8" s="54">
        <v>104.64</v>
      </c>
      <c r="D8" s="54">
        <v>77.95</v>
      </c>
      <c r="E8" s="54">
        <v>76</v>
      </c>
      <c r="F8" s="54">
        <v>75</v>
      </c>
      <c r="G8" s="54">
        <v>80</v>
      </c>
      <c r="H8" s="55">
        <f>(G8-E8)/E8</f>
        <v>5.2631578947368418E-2</v>
      </c>
    </row>
    <row r="9" spans="1:15" x14ac:dyDescent="0.4">
      <c r="A9" s="34"/>
      <c r="B9" s="38" t="s">
        <v>518</v>
      </c>
      <c r="C9" s="39">
        <f>SUM(C4:C8)</f>
        <v>11262.179999999998</v>
      </c>
      <c r="D9" s="39">
        <f t="shared" ref="D9:F9" si="1">SUM(D4:D8)</f>
        <v>13442.32</v>
      </c>
      <c r="E9" s="39">
        <f t="shared" si="1"/>
        <v>18889.060000000001</v>
      </c>
      <c r="F9" s="39">
        <f t="shared" si="1"/>
        <v>11455.369999999999</v>
      </c>
      <c r="G9" s="39">
        <f>SUM(G4:G8)</f>
        <v>19858.680000000004</v>
      </c>
      <c r="H9" s="42"/>
    </row>
    <row r="10" spans="1:15" x14ac:dyDescent="0.4">
      <c r="A10" s="34"/>
      <c r="B10" s="22"/>
      <c r="C10" s="35"/>
      <c r="D10" s="35"/>
      <c r="E10" s="35"/>
      <c r="F10" s="35"/>
      <c r="G10" s="35"/>
      <c r="H10" s="24"/>
    </row>
    <row r="11" spans="1:15" x14ac:dyDescent="0.4">
      <c r="A11" s="34" t="s">
        <v>162</v>
      </c>
      <c r="B11" s="22" t="s">
        <v>163</v>
      </c>
      <c r="C11" s="35">
        <v>0</v>
      </c>
      <c r="D11" s="35">
        <v>100.21</v>
      </c>
      <c r="E11" s="35">
        <v>700</v>
      </c>
      <c r="F11" s="35">
        <v>658.11</v>
      </c>
      <c r="G11" s="35">
        <v>700</v>
      </c>
      <c r="H11" s="24">
        <f t="shared" si="0"/>
        <v>0</v>
      </c>
    </row>
    <row r="12" spans="1:15" x14ac:dyDescent="0.4">
      <c r="A12" s="34" t="s">
        <v>164</v>
      </c>
      <c r="B12" s="22" t="s">
        <v>165</v>
      </c>
      <c r="C12" s="35">
        <v>128</v>
      </c>
      <c r="D12" s="35">
        <v>100</v>
      </c>
      <c r="E12" s="35">
        <v>250</v>
      </c>
      <c r="F12" s="35">
        <v>384</v>
      </c>
      <c r="G12" s="35">
        <v>300</v>
      </c>
      <c r="H12" s="24">
        <f t="shared" si="0"/>
        <v>0.2</v>
      </c>
    </row>
    <row r="13" spans="1:15" x14ac:dyDescent="0.4">
      <c r="A13" s="34" t="s">
        <v>167</v>
      </c>
      <c r="B13" s="22" t="s">
        <v>168</v>
      </c>
      <c r="C13" s="35">
        <v>159.49</v>
      </c>
      <c r="D13" s="35">
        <v>284.19</v>
      </c>
      <c r="E13" s="35">
        <v>200</v>
      </c>
      <c r="F13" s="35">
        <v>189.99</v>
      </c>
      <c r="G13" s="35">
        <v>200</v>
      </c>
      <c r="H13" s="24">
        <f t="shared" si="0"/>
        <v>0</v>
      </c>
    </row>
    <row r="14" spans="1:15" x14ac:dyDescent="0.4">
      <c r="A14" s="34" t="s">
        <v>169</v>
      </c>
      <c r="B14" s="22" t="s">
        <v>170</v>
      </c>
      <c r="C14" s="35">
        <v>5810.29</v>
      </c>
      <c r="D14" s="35">
        <v>4533.99</v>
      </c>
      <c r="E14" s="35">
        <v>5250</v>
      </c>
      <c r="F14" s="35">
        <v>4000</v>
      </c>
      <c r="G14" s="35">
        <v>4500</v>
      </c>
      <c r="H14" s="24">
        <f t="shared" si="0"/>
        <v>-0.14285714285714285</v>
      </c>
    </row>
    <row r="15" spans="1:15" x14ac:dyDescent="0.4">
      <c r="A15" s="34" t="s">
        <v>171</v>
      </c>
      <c r="B15" s="22" t="s">
        <v>172</v>
      </c>
      <c r="C15" s="35">
        <v>0</v>
      </c>
      <c r="D15" s="35">
        <v>0</v>
      </c>
      <c r="E15" s="35">
        <v>250</v>
      </c>
      <c r="F15" s="35">
        <v>0</v>
      </c>
      <c r="G15" s="35">
        <v>0</v>
      </c>
      <c r="H15" s="24">
        <f t="shared" si="0"/>
        <v>-1</v>
      </c>
    </row>
    <row r="16" spans="1:15" x14ac:dyDescent="0.4">
      <c r="A16" s="34" t="s">
        <v>173</v>
      </c>
      <c r="B16" s="22" t="s">
        <v>174</v>
      </c>
      <c r="C16" s="35">
        <v>43428.47</v>
      </c>
      <c r="D16" s="35">
        <v>31209.84</v>
      </c>
      <c r="E16" s="35">
        <v>30000</v>
      </c>
      <c r="F16" s="35">
        <v>7975.54</v>
      </c>
      <c r="G16" s="35">
        <v>25000</v>
      </c>
      <c r="H16" s="24">
        <f t="shared" si="0"/>
        <v>-0.16666666666666666</v>
      </c>
    </row>
    <row r="17" spans="1:15" x14ac:dyDescent="0.4">
      <c r="A17" s="34" t="s">
        <v>177</v>
      </c>
      <c r="B17" s="22" t="s">
        <v>178</v>
      </c>
      <c r="C17" s="35">
        <v>32610.81</v>
      </c>
      <c r="D17" s="35">
        <v>21945.78</v>
      </c>
      <c r="E17" s="35">
        <v>40000</v>
      </c>
      <c r="F17" s="35">
        <v>12604.53</v>
      </c>
      <c r="G17" s="35">
        <v>45000</v>
      </c>
      <c r="H17" s="24">
        <f t="shared" si="0"/>
        <v>0.125</v>
      </c>
    </row>
    <row r="18" spans="1:15" x14ac:dyDescent="0.4">
      <c r="A18" s="34" t="s">
        <v>179</v>
      </c>
      <c r="B18" s="22" t="s">
        <v>180</v>
      </c>
      <c r="C18" s="35">
        <v>0</v>
      </c>
      <c r="D18" s="35">
        <v>0</v>
      </c>
      <c r="E18" s="35">
        <v>1000</v>
      </c>
      <c r="F18" s="35">
        <v>0</v>
      </c>
      <c r="G18" s="35">
        <v>500</v>
      </c>
      <c r="H18" s="24">
        <f t="shared" si="0"/>
        <v>-0.5</v>
      </c>
    </row>
    <row r="19" spans="1:15" x14ac:dyDescent="0.4">
      <c r="A19" s="34" t="s">
        <v>181</v>
      </c>
      <c r="B19" s="22" t="s">
        <v>182</v>
      </c>
      <c r="C19" s="35">
        <v>1749.66</v>
      </c>
      <c r="D19" s="35">
        <v>0</v>
      </c>
      <c r="E19" s="35">
        <v>3000</v>
      </c>
      <c r="F19" s="35">
        <v>3369.79</v>
      </c>
      <c r="G19" s="35">
        <v>3500</v>
      </c>
      <c r="H19" s="24">
        <f t="shared" si="0"/>
        <v>0.16666666666666666</v>
      </c>
    </row>
    <row r="20" spans="1:15" x14ac:dyDescent="0.4">
      <c r="A20" s="34" t="s">
        <v>183</v>
      </c>
      <c r="B20" s="22" t="s">
        <v>184</v>
      </c>
      <c r="C20" s="35">
        <v>0</v>
      </c>
      <c r="D20" s="35">
        <v>509.42</v>
      </c>
      <c r="E20" s="35">
        <v>750</v>
      </c>
      <c r="F20" s="35">
        <v>0</v>
      </c>
      <c r="G20" s="35">
        <v>500</v>
      </c>
      <c r="H20" s="24">
        <f t="shared" si="0"/>
        <v>-0.33333333333333331</v>
      </c>
    </row>
    <row r="21" spans="1:15" x14ac:dyDescent="0.4">
      <c r="A21" s="34" t="s">
        <v>185</v>
      </c>
      <c r="B21" s="22" t="s">
        <v>186</v>
      </c>
      <c r="C21" s="35">
        <v>545.76</v>
      </c>
      <c r="D21" s="35">
        <v>633.73</v>
      </c>
      <c r="E21" s="35">
        <v>750</v>
      </c>
      <c r="F21" s="35">
        <v>592.08000000000004</v>
      </c>
      <c r="G21" s="35">
        <v>750</v>
      </c>
      <c r="H21" s="24">
        <f t="shared" si="0"/>
        <v>0</v>
      </c>
    </row>
    <row r="22" spans="1:15" x14ac:dyDescent="0.4">
      <c r="A22" s="53" t="s">
        <v>187</v>
      </c>
      <c r="B22" s="25" t="s">
        <v>188</v>
      </c>
      <c r="C22" s="54">
        <v>0</v>
      </c>
      <c r="D22" s="54">
        <v>405.82</v>
      </c>
      <c r="E22" s="54">
        <v>500</v>
      </c>
      <c r="F22" s="54">
        <v>142.77000000000001</v>
      </c>
      <c r="G22" s="54">
        <v>500</v>
      </c>
      <c r="H22" s="55">
        <f t="shared" si="0"/>
        <v>0</v>
      </c>
    </row>
    <row r="23" spans="1:15" x14ac:dyDescent="0.4">
      <c r="A23" s="34"/>
      <c r="B23" s="38" t="s">
        <v>517</v>
      </c>
      <c r="C23" s="39">
        <f>SUM(C11:C22)</f>
        <v>84432.48</v>
      </c>
      <c r="D23" s="39">
        <f>SUM(D11:D22)</f>
        <v>59722.979999999996</v>
      </c>
      <c r="E23" s="39">
        <f>SUM(E11:E22)</f>
        <v>82650</v>
      </c>
      <c r="F23" s="39">
        <f>SUM(F11:F22)</f>
        <v>29916.81</v>
      </c>
      <c r="G23" s="39">
        <f>SUM(G11:G22)</f>
        <v>81450</v>
      </c>
      <c r="H23" s="48"/>
    </row>
    <row r="24" spans="1:15" x14ac:dyDescent="0.4">
      <c r="A24" s="34"/>
      <c r="B24" s="56"/>
      <c r="C24" s="35"/>
      <c r="D24" s="35"/>
      <c r="E24" s="35"/>
      <c r="F24" s="35"/>
      <c r="G24" s="35"/>
      <c r="H24" s="48"/>
    </row>
    <row r="25" spans="1:15" s="5" customFormat="1" x14ac:dyDescent="0.4">
      <c r="A25" s="37"/>
      <c r="B25" s="38" t="s">
        <v>519</v>
      </c>
      <c r="C25" s="39">
        <f>C9+C23</f>
        <v>95694.659999999989</v>
      </c>
      <c r="D25" s="39">
        <f>D9+D23</f>
        <v>73165.299999999988</v>
      </c>
      <c r="E25" s="39">
        <f>E9+E23</f>
        <v>101539.06</v>
      </c>
      <c r="F25" s="39">
        <f>F9+F23</f>
        <v>41372.18</v>
      </c>
      <c r="G25" s="39">
        <f>G9+G23</f>
        <v>101308.68000000001</v>
      </c>
      <c r="H25" s="42">
        <f t="shared" si="0"/>
        <v>-2.2688805667492895E-3</v>
      </c>
      <c r="I25" s="3"/>
      <c r="J25" s="3"/>
      <c r="K25" s="3"/>
      <c r="L25" s="3"/>
      <c r="M25" s="3"/>
      <c r="N25" s="3"/>
      <c r="O25" s="3"/>
    </row>
    <row r="26" spans="1:15" x14ac:dyDescent="0.4">
      <c r="A26" s="46"/>
    </row>
    <row r="27" spans="1:15" x14ac:dyDescent="0.4">
      <c r="A27" s="46"/>
    </row>
    <row r="28" spans="1:15" x14ac:dyDescent="0.4">
      <c r="A28" s="46"/>
    </row>
    <row r="29" spans="1:15" x14ac:dyDescent="0.4">
      <c r="A29" s="46"/>
    </row>
    <row r="30" spans="1:15" x14ac:dyDescent="0.4">
      <c r="A30" s="46"/>
    </row>
    <row r="31" spans="1:15" x14ac:dyDescent="0.4">
      <c r="A31" s="46"/>
    </row>
    <row r="32" spans="1:15" x14ac:dyDescent="0.4">
      <c r="A32" s="46"/>
    </row>
    <row r="33" spans="1:1" x14ac:dyDescent="0.4">
      <c r="A33" s="46"/>
    </row>
    <row r="34" spans="1:1" x14ac:dyDescent="0.4">
      <c r="A34" s="46"/>
    </row>
    <row r="35" spans="1:1" x14ac:dyDescent="0.4">
      <c r="A35" s="46"/>
    </row>
    <row r="36" spans="1:1" x14ac:dyDescent="0.4">
      <c r="A36" s="46"/>
    </row>
    <row r="37" spans="1:1" x14ac:dyDescent="0.4">
      <c r="A37" s="46"/>
    </row>
    <row r="38" spans="1:1" x14ac:dyDescent="0.4">
      <c r="A38" s="46"/>
    </row>
    <row r="39" spans="1:1" x14ac:dyDescent="0.4">
      <c r="A39" s="46"/>
    </row>
    <row r="40" spans="1:1" x14ac:dyDescent="0.4">
      <c r="A40" s="46"/>
    </row>
    <row r="41" spans="1:1" x14ac:dyDescent="0.4">
      <c r="A41" s="46"/>
    </row>
    <row r="42" spans="1:1" x14ac:dyDescent="0.4">
      <c r="A42" s="46"/>
    </row>
    <row r="43" spans="1:1" x14ac:dyDescent="0.4">
      <c r="A43" s="46"/>
    </row>
    <row r="44" spans="1:1" x14ac:dyDescent="0.4">
      <c r="A44" s="46"/>
    </row>
    <row r="45" spans="1:1" x14ac:dyDescent="0.4">
      <c r="A45" s="46"/>
    </row>
    <row r="46" spans="1:1" x14ac:dyDescent="0.4">
      <c r="A46" s="46"/>
    </row>
    <row r="47" spans="1:1" x14ac:dyDescent="0.4">
      <c r="A47" s="46"/>
    </row>
    <row r="48" spans="1:1" x14ac:dyDescent="0.4">
      <c r="A48" s="46"/>
    </row>
    <row r="49" spans="1:1" x14ac:dyDescent="0.4">
      <c r="A49" s="46"/>
    </row>
    <row r="50" spans="1:1" x14ac:dyDescent="0.4">
      <c r="A50" s="46"/>
    </row>
    <row r="51" spans="1:1" x14ac:dyDescent="0.4">
      <c r="A51" s="46"/>
    </row>
    <row r="52" spans="1:1" x14ac:dyDescent="0.4">
      <c r="A52" s="46"/>
    </row>
    <row r="53" spans="1:1" x14ac:dyDescent="0.4">
      <c r="A53" s="46"/>
    </row>
    <row r="54" spans="1:1" x14ac:dyDescent="0.4">
      <c r="A54" s="46"/>
    </row>
    <row r="55" spans="1:1" x14ac:dyDescent="0.4">
      <c r="A55" s="46"/>
    </row>
    <row r="56" spans="1:1" x14ac:dyDescent="0.4">
      <c r="A56" s="46"/>
    </row>
    <row r="57" spans="1:1" x14ac:dyDescent="0.4">
      <c r="A57" s="46"/>
    </row>
    <row r="58" spans="1:1" x14ac:dyDescent="0.4">
      <c r="A58" s="46"/>
    </row>
    <row r="59" spans="1:1" x14ac:dyDescent="0.4">
      <c r="A59" s="46"/>
    </row>
    <row r="60" spans="1:1" x14ac:dyDescent="0.4">
      <c r="A60" s="46"/>
    </row>
    <row r="61" spans="1:1" x14ac:dyDescent="0.4">
      <c r="A61" s="46"/>
    </row>
    <row r="62" spans="1:1" x14ac:dyDescent="0.4">
      <c r="A62" s="46"/>
    </row>
    <row r="63" spans="1:1" x14ac:dyDescent="0.4">
      <c r="A63" s="46"/>
    </row>
    <row r="64" spans="1:1" x14ac:dyDescent="0.4">
      <c r="A64" s="46"/>
    </row>
    <row r="65" spans="1:1" x14ac:dyDescent="0.4">
      <c r="A65" s="46"/>
    </row>
    <row r="66" spans="1:1" x14ac:dyDescent="0.4">
      <c r="A66" s="46"/>
    </row>
    <row r="67" spans="1:1" x14ac:dyDescent="0.4">
      <c r="A67" s="46"/>
    </row>
    <row r="68" spans="1:1" x14ac:dyDescent="0.4">
      <c r="A68" s="46"/>
    </row>
    <row r="69" spans="1:1" x14ac:dyDescent="0.4">
      <c r="A69" s="46"/>
    </row>
    <row r="70" spans="1:1" x14ac:dyDescent="0.4">
      <c r="A70" s="46"/>
    </row>
    <row r="71" spans="1:1" x14ac:dyDescent="0.4">
      <c r="A71" s="46"/>
    </row>
    <row r="72" spans="1:1" x14ac:dyDescent="0.4">
      <c r="A72" s="46"/>
    </row>
    <row r="73" spans="1:1" x14ac:dyDescent="0.4">
      <c r="A73" s="46"/>
    </row>
    <row r="74" spans="1:1" x14ac:dyDescent="0.4">
      <c r="A74" s="46"/>
    </row>
    <row r="75" spans="1:1" x14ac:dyDescent="0.4">
      <c r="A75" s="46"/>
    </row>
    <row r="76" spans="1:1" x14ac:dyDescent="0.4">
      <c r="A76" s="46"/>
    </row>
    <row r="77" spans="1:1" x14ac:dyDescent="0.4">
      <c r="A77" s="46"/>
    </row>
    <row r="78" spans="1:1" x14ac:dyDescent="0.4">
      <c r="A78" s="46"/>
    </row>
    <row r="79" spans="1:1" x14ac:dyDescent="0.4">
      <c r="A79" s="46"/>
    </row>
    <row r="80" spans="1:1" x14ac:dyDescent="0.4">
      <c r="A80" s="46"/>
    </row>
    <row r="81" spans="1:1" x14ac:dyDescent="0.4">
      <c r="A81" s="46"/>
    </row>
    <row r="82" spans="1:1" x14ac:dyDescent="0.4">
      <c r="A82" s="46"/>
    </row>
    <row r="83" spans="1:1" x14ac:dyDescent="0.4">
      <c r="A83" s="46"/>
    </row>
    <row r="84" spans="1:1" x14ac:dyDescent="0.4">
      <c r="A84" s="46"/>
    </row>
    <row r="85" spans="1:1" x14ac:dyDescent="0.4">
      <c r="A85" s="46"/>
    </row>
    <row r="86" spans="1:1" x14ac:dyDescent="0.4">
      <c r="A86" s="46"/>
    </row>
    <row r="87" spans="1:1" x14ac:dyDescent="0.4">
      <c r="A87" s="46"/>
    </row>
    <row r="88" spans="1:1" x14ac:dyDescent="0.4">
      <c r="A88" s="46"/>
    </row>
    <row r="89" spans="1:1" x14ac:dyDescent="0.4">
      <c r="A89" s="46"/>
    </row>
    <row r="90" spans="1:1" x14ac:dyDescent="0.4">
      <c r="A90" s="46"/>
    </row>
    <row r="91" spans="1:1" x14ac:dyDescent="0.4">
      <c r="A91" s="46"/>
    </row>
    <row r="92" spans="1:1" x14ac:dyDescent="0.4">
      <c r="A92" s="46"/>
    </row>
    <row r="93" spans="1:1" x14ac:dyDescent="0.4">
      <c r="A93" s="46"/>
    </row>
    <row r="94" spans="1:1" x14ac:dyDescent="0.4">
      <c r="A94" s="46"/>
    </row>
    <row r="95" spans="1:1" x14ac:dyDescent="0.4">
      <c r="A95" s="46"/>
    </row>
    <row r="96" spans="1:1" x14ac:dyDescent="0.4">
      <c r="A96" s="46"/>
    </row>
    <row r="97" spans="1:1" x14ac:dyDescent="0.4">
      <c r="A97" s="46"/>
    </row>
    <row r="98" spans="1:1" x14ac:dyDescent="0.4">
      <c r="A98" s="46"/>
    </row>
    <row r="99" spans="1:1" x14ac:dyDescent="0.4">
      <c r="A99" s="46"/>
    </row>
    <row r="100" spans="1:1" x14ac:dyDescent="0.4">
      <c r="A100" s="46"/>
    </row>
    <row r="101" spans="1:1" x14ac:dyDescent="0.4">
      <c r="A101" s="46"/>
    </row>
    <row r="102" spans="1:1" x14ac:dyDescent="0.4">
      <c r="A102" s="46"/>
    </row>
    <row r="103" spans="1:1" x14ac:dyDescent="0.4">
      <c r="A103" s="46"/>
    </row>
    <row r="104" spans="1:1" x14ac:dyDescent="0.4">
      <c r="A104" s="46"/>
    </row>
    <row r="105" spans="1:1" x14ac:dyDescent="0.4">
      <c r="A105" s="46"/>
    </row>
    <row r="106" spans="1:1" x14ac:dyDescent="0.4">
      <c r="A106" s="46"/>
    </row>
    <row r="107" spans="1:1" x14ac:dyDescent="0.4">
      <c r="A107" s="46"/>
    </row>
    <row r="108" spans="1:1" x14ac:dyDescent="0.4">
      <c r="A108" s="46"/>
    </row>
    <row r="109" spans="1:1" x14ac:dyDescent="0.4">
      <c r="A109" s="46"/>
    </row>
    <row r="110" spans="1:1" x14ac:dyDescent="0.4">
      <c r="A110" s="46"/>
    </row>
    <row r="111" spans="1:1" x14ac:dyDescent="0.4">
      <c r="A111" s="46"/>
    </row>
    <row r="112" spans="1:1" x14ac:dyDescent="0.4">
      <c r="A112" s="46"/>
    </row>
    <row r="113" spans="1:1" x14ac:dyDescent="0.4">
      <c r="A113" s="46"/>
    </row>
    <row r="114" spans="1:1" x14ac:dyDescent="0.4">
      <c r="A114" s="46"/>
    </row>
    <row r="115" spans="1:1" x14ac:dyDescent="0.4">
      <c r="A115" s="46"/>
    </row>
    <row r="116" spans="1:1" x14ac:dyDescent="0.4">
      <c r="A116" s="46"/>
    </row>
    <row r="117" spans="1:1" x14ac:dyDescent="0.4">
      <c r="A117" s="46"/>
    </row>
    <row r="118" spans="1:1" x14ac:dyDescent="0.4">
      <c r="A118" s="46"/>
    </row>
    <row r="119" spans="1:1" x14ac:dyDescent="0.4">
      <c r="A119" s="46"/>
    </row>
    <row r="120" spans="1:1" x14ac:dyDescent="0.4">
      <c r="A120" s="46"/>
    </row>
    <row r="121" spans="1:1" x14ac:dyDescent="0.4">
      <c r="A121" s="46"/>
    </row>
    <row r="122" spans="1:1" x14ac:dyDescent="0.4">
      <c r="A122" s="46"/>
    </row>
    <row r="123" spans="1:1" x14ac:dyDescent="0.4">
      <c r="A123" s="46"/>
    </row>
    <row r="124" spans="1:1" x14ac:dyDescent="0.4">
      <c r="A124" s="46"/>
    </row>
    <row r="125" spans="1:1" x14ac:dyDescent="0.4">
      <c r="A125" s="46"/>
    </row>
    <row r="126" spans="1:1" x14ac:dyDescent="0.4">
      <c r="A126" s="46"/>
    </row>
    <row r="127" spans="1:1" x14ac:dyDescent="0.4">
      <c r="A127" s="46"/>
    </row>
    <row r="128" spans="1:1" x14ac:dyDescent="0.4">
      <c r="A128" s="46"/>
    </row>
    <row r="129" spans="1:1" x14ac:dyDescent="0.4">
      <c r="A129" s="46"/>
    </row>
    <row r="130" spans="1:1" x14ac:dyDescent="0.4">
      <c r="A130" s="46"/>
    </row>
    <row r="131" spans="1:1" x14ac:dyDescent="0.4">
      <c r="A131" s="46"/>
    </row>
    <row r="132" spans="1:1" x14ac:dyDescent="0.4">
      <c r="A132" s="46"/>
    </row>
    <row r="133" spans="1:1" x14ac:dyDescent="0.4">
      <c r="A133" s="46"/>
    </row>
    <row r="134" spans="1:1" x14ac:dyDescent="0.4">
      <c r="A134" s="46"/>
    </row>
    <row r="135" spans="1:1" x14ac:dyDescent="0.4">
      <c r="A135" s="46"/>
    </row>
    <row r="136" spans="1:1" x14ac:dyDescent="0.4">
      <c r="A136" s="46"/>
    </row>
    <row r="137" spans="1:1" x14ac:dyDescent="0.4">
      <c r="A137" s="46"/>
    </row>
    <row r="138" spans="1:1" x14ac:dyDescent="0.4">
      <c r="A138" s="46"/>
    </row>
    <row r="139" spans="1:1" x14ac:dyDescent="0.4">
      <c r="A139" s="46"/>
    </row>
    <row r="140" spans="1:1" x14ac:dyDescent="0.4">
      <c r="A140" s="46"/>
    </row>
    <row r="141" spans="1:1" x14ac:dyDescent="0.4">
      <c r="A141" s="46"/>
    </row>
    <row r="142" spans="1:1" x14ac:dyDescent="0.4">
      <c r="A142" s="46"/>
    </row>
    <row r="143" spans="1:1" x14ac:dyDescent="0.4">
      <c r="A143" s="46"/>
    </row>
    <row r="144" spans="1:1" x14ac:dyDescent="0.4">
      <c r="A144" s="46"/>
    </row>
    <row r="145" spans="1:1" x14ac:dyDescent="0.4">
      <c r="A145" s="46"/>
    </row>
    <row r="146" spans="1:1" x14ac:dyDescent="0.4">
      <c r="A146" s="46"/>
    </row>
    <row r="147" spans="1:1" x14ac:dyDescent="0.4">
      <c r="A147" s="46"/>
    </row>
    <row r="148" spans="1:1" x14ac:dyDescent="0.4">
      <c r="A148" s="46"/>
    </row>
    <row r="149" spans="1:1" x14ac:dyDescent="0.4">
      <c r="A149" s="46"/>
    </row>
    <row r="150" spans="1:1" x14ac:dyDescent="0.4">
      <c r="A150" s="46"/>
    </row>
    <row r="151" spans="1:1" x14ac:dyDescent="0.4">
      <c r="A151" s="46"/>
    </row>
    <row r="152" spans="1:1" x14ac:dyDescent="0.4">
      <c r="A152" s="46"/>
    </row>
    <row r="153" spans="1:1" x14ac:dyDescent="0.4">
      <c r="A153" s="46"/>
    </row>
    <row r="154" spans="1:1" x14ac:dyDescent="0.4">
      <c r="A154" s="46"/>
    </row>
    <row r="155" spans="1:1" x14ac:dyDescent="0.4">
      <c r="A155" s="46"/>
    </row>
    <row r="156" spans="1:1" x14ac:dyDescent="0.4">
      <c r="A156" s="46"/>
    </row>
    <row r="157" spans="1:1" x14ac:dyDescent="0.4">
      <c r="A157" s="46"/>
    </row>
    <row r="158" spans="1:1" x14ac:dyDescent="0.4">
      <c r="A158" s="46"/>
    </row>
    <row r="159" spans="1:1" x14ac:dyDescent="0.4">
      <c r="A159" s="46"/>
    </row>
    <row r="160" spans="1:1" x14ac:dyDescent="0.4">
      <c r="A160" s="46"/>
    </row>
    <row r="161" spans="1:1" x14ac:dyDescent="0.4">
      <c r="A161" s="46"/>
    </row>
    <row r="162" spans="1:1" x14ac:dyDescent="0.4">
      <c r="A162" s="46"/>
    </row>
    <row r="163" spans="1:1" x14ac:dyDescent="0.4">
      <c r="A163" s="46"/>
    </row>
    <row r="164" spans="1:1" x14ac:dyDescent="0.4">
      <c r="A164" s="46"/>
    </row>
    <row r="165" spans="1:1" x14ac:dyDescent="0.4">
      <c r="A165" s="46"/>
    </row>
    <row r="166" spans="1:1" x14ac:dyDescent="0.4">
      <c r="A166" s="46"/>
    </row>
    <row r="167" spans="1:1" x14ac:dyDescent="0.4">
      <c r="A167" s="46"/>
    </row>
    <row r="168" spans="1:1" x14ac:dyDescent="0.4">
      <c r="A168" s="46"/>
    </row>
    <row r="169" spans="1:1" x14ac:dyDescent="0.4">
      <c r="A169" s="46"/>
    </row>
    <row r="170" spans="1:1" x14ac:dyDescent="0.4">
      <c r="A170" s="46"/>
    </row>
    <row r="171" spans="1:1" x14ac:dyDescent="0.4">
      <c r="A171" s="46"/>
    </row>
    <row r="172" spans="1:1" x14ac:dyDescent="0.4">
      <c r="A172" s="46"/>
    </row>
    <row r="173" spans="1:1" x14ac:dyDescent="0.4">
      <c r="A173" s="46"/>
    </row>
    <row r="174" spans="1:1" x14ac:dyDescent="0.4">
      <c r="A174" s="46"/>
    </row>
    <row r="175" spans="1:1" x14ac:dyDescent="0.4">
      <c r="A175" s="46"/>
    </row>
    <row r="176" spans="1:1" x14ac:dyDescent="0.4">
      <c r="A176" s="46"/>
    </row>
    <row r="177" spans="1:1" x14ac:dyDescent="0.4">
      <c r="A177" s="46"/>
    </row>
    <row r="178" spans="1:1" x14ac:dyDescent="0.4">
      <c r="A178" s="46"/>
    </row>
    <row r="179" spans="1:1" x14ac:dyDescent="0.4">
      <c r="A179" s="46"/>
    </row>
    <row r="180" spans="1:1" x14ac:dyDescent="0.4">
      <c r="A180" s="46"/>
    </row>
    <row r="181" spans="1:1" x14ac:dyDescent="0.4">
      <c r="A181" s="46"/>
    </row>
    <row r="182" spans="1:1" x14ac:dyDescent="0.4">
      <c r="A182" s="46"/>
    </row>
    <row r="183" spans="1:1" x14ac:dyDescent="0.4">
      <c r="A183" s="46"/>
    </row>
    <row r="184" spans="1:1" x14ac:dyDescent="0.4">
      <c r="A184" s="46"/>
    </row>
    <row r="185" spans="1:1" x14ac:dyDescent="0.4">
      <c r="A185" s="46"/>
    </row>
    <row r="186" spans="1:1" x14ac:dyDescent="0.4">
      <c r="A186" s="46"/>
    </row>
    <row r="187" spans="1:1" x14ac:dyDescent="0.4">
      <c r="A187" s="46"/>
    </row>
    <row r="188" spans="1:1" x14ac:dyDescent="0.4">
      <c r="A188" s="46"/>
    </row>
    <row r="189" spans="1:1" x14ac:dyDescent="0.4">
      <c r="A189" s="46"/>
    </row>
    <row r="190" spans="1:1" x14ac:dyDescent="0.4">
      <c r="A190" s="46"/>
    </row>
    <row r="191" spans="1:1" x14ac:dyDescent="0.4">
      <c r="A191" s="46"/>
    </row>
    <row r="192" spans="1:1" x14ac:dyDescent="0.4">
      <c r="A192" s="46"/>
    </row>
    <row r="193" spans="1:1" x14ac:dyDescent="0.4">
      <c r="A193" s="46"/>
    </row>
    <row r="194" spans="1:1" x14ac:dyDescent="0.4">
      <c r="A194" s="46"/>
    </row>
    <row r="195" spans="1:1" x14ac:dyDescent="0.4">
      <c r="A195" s="46"/>
    </row>
    <row r="196" spans="1:1" x14ac:dyDescent="0.4">
      <c r="A196" s="46"/>
    </row>
    <row r="197" spans="1:1" x14ac:dyDescent="0.4">
      <c r="A197" s="46"/>
    </row>
    <row r="198" spans="1:1" x14ac:dyDescent="0.4">
      <c r="A198" s="46"/>
    </row>
    <row r="199" spans="1:1" x14ac:dyDescent="0.4">
      <c r="A199" s="46"/>
    </row>
    <row r="200" spans="1:1" x14ac:dyDescent="0.4">
      <c r="A200" s="46"/>
    </row>
    <row r="201" spans="1:1" x14ac:dyDescent="0.4">
      <c r="A201" s="46"/>
    </row>
    <row r="202" spans="1:1" x14ac:dyDescent="0.4">
      <c r="A202" s="46"/>
    </row>
    <row r="203" spans="1:1" x14ac:dyDescent="0.4">
      <c r="A203" s="46"/>
    </row>
    <row r="204" spans="1:1" x14ac:dyDescent="0.4">
      <c r="A204" s="46"/>
    </row>
    <row r="205" spans="1:1" x14ac:dyDescent="0.4">
      <c r="A205" s="46"/>
    </row>
    <row r="206" spans="1:1" x14ac:dyDescent="0.4">
      <c r="A206" s="46"/>
    </row>
    <row r="207" spans="1:1" x14ac:dyDescent="0.4">
      <c r="A207" s="46"/>
    </row>
    <row r="208" spans="1:1" x14ac:dyDescent="0.4">
      <c r="A208" s="46"/>
    </row>
    <row r="209" spans="1:1" x14ac:dyDescent="0.4">
      <c r="A209" s="46"/>
    </row>
    <row r="210" spans="1:1" x14ac:dyDescent="0.4">
      <c r="A210" s="46"/>
    </row>
    <row r="211" spans="1:1" x14ac:dyDescent="0.4">
      <c r="A211" s="46"/>
    </row>
    <row r="212" spans="1:1" x14ac:dyDescent="0.4">
      <c r="A212" s="46"/>
    </row>
    <row r="213" spans="1:1" x14ac:dyDescent="0.4">
      <c r="A213" s="46"/>
    </row>
    <row r="214" spans="1:1" x14ac:dyDescent="0.4">
      <c r="A214" s="46"/>
    </row>
    <row r="215" spans="1:1" x14ac:dyDescent="0.4">
      <c r="A215" s="46"/>
    </row>
    <row r="216" spans="1:1" x14ac:dyDescent="0.4">
      <c r="A216" s="46"/>
    </row>
    <row r="217" spans="1:1" x14ac:dyDescent="0.4">
      <c r="A217" s="46"/>
    </row>
    <row r="218" spans="1:1" x14ac:dyDescent="0.4">
      <c r="A218" s="46"/>
    </row>
    <row r="219" spans="1:1" x14ac:dyDescent="0.4">
      <c r="A219" s="46"/>
    </row>
    <row r="220" spans="1:1" x14ac:dyDescent="0.4">
      <c r="A220" s="46"/>
    </row>
    <row r="221" spans="1:1" x14ac:dyDescent="0.4">
      <c r="A221" s="46"/>
    </row>
    <row r="222" spans="1:1" x14ac:dyDescent="0.4">
      <c r="A222" s="46"/>
    </row>
    <row r="223" spans="1:1" x14ac:dyDescent="0.4">
      <c r="A223" s="46"/>
    </row>
    <row r="224" spans="1:1" x14ac:dyDescent="0.4">
      <c r="A224" s="46"/>
    </row>
    <row r="225" spans="1:1" x14ac:dyDescent="0.4">
      <c r="A225" s="46"/>
    </row>
    <row r="226" spans="1:1" x14ac:dyDescent="0.4">
      <c r="A226" s="46"/>
    </row>
    <row r="227" spans="1:1" x14ac:dyDescent="0.4">
      <c r="A227" s="46"/>
    </row>
    <row r="228" spans="1:1" x14ac:dyDescent="0.4">
      <c r="A228" s="46"/>
    </row>
    <row r="229" spans="1:1" x14ac:dyDescent="0.4">
      <c r="A229" s="46"/>
    </row>
    <row r="230" spans="1:1" x14ac:dyDescent="0.4">
      <c r="A230" s="46"/>
    </row>
    <row r="231" spans="1:1" x14ac:dyDescent="0.4">
      <c r="A231" s="46"/>
    </row>
    <row r="232" spans="1:1" x14ac:dyDescent="0.4">
      <c r="A232" s="46"/>
    </row>
    <row r="233" spans="1:1" x14ac:dyDescent="0.4">
      <c r="A233" s="46"/>
    </row>
    <row r="234" spans="1:1" x14ac:dyDescent="0.4">
      <c r="A234" s="46"/>
    </row>
    <row r="235" spans="1:1" x14ac:dyDescent="0.4">
      <c r="A235" s="46"/>
    </row>
    <row r="236" spans="1:1" x14ac:dyDescent="0.4">
      <c r="A236" s="46"/>
    </row>
    <row r="237" spans="1:1" x14ac:dyDescent="0.4">
      <c r="A237" s="46"/>
    </row>
    <row r="238" spans="1:1" x14ac:dyDescent="0.4">
      <c r="A238" s="46"/>
    </row>
    <row r="239" spans="1:1" x14ac:dyDescent="0.4">
      <c r="A239" s="46"/>
    </row>
    <row r="240" spans="1:1" x14ac:dyDescent="0.4">
      <c r="A240" s="46"/>
    </row>
    <row r="241" spans="1:1" x14ac:dyDescent="0.4">
      <c r="A241" s="46"/>
    </row>
    <row r="242" spans="1:1" x14ac:dyDescent="0.4">
      <c r="A242" s="46"/>
    </row>
    <row r="243" spans="1:1" x14ac:dyDescent="0.4">
      <c r="A243" s="46"/>
    </row>
    <row r="244" spans="1:1" x14ac:dyDescent="0.4">
      <c r="A244" s="46"/>
    </row>
    <row r="245" spans="1:1" x14ac:dyDescent="0.4">
      <c r="A245" s="46"/>
    </row>
    <row r="246" spans="1:1" x14ac:dyDescent="0.4">
      <c r="A246" s="46"/>
    </row>
    <row r="247" spans="1:1" x14ac:dyDescent="0.4">
      <c r="A247" s="46"/>
    </row>
    <row r="248" spans="1:1" x14ac:dyDescent="0.4">
      <c r="A248" s="46"/>
    </row>
    <row r="249" spans="1:1" x14ac:dyDescent="0.4">
      <c r="A249" s="46"/>
    </row>
    <row r="250" spans="1:1" x14ac:dyDescent="0.4">
      <c r="A250" s="46"/>
    </row>
    <row r="251" spans="1:1" x14ac:dyDescent="0.4">
      <c r="A251" s="46"/>
    </row>
    <row r="252" spans="1:1" x14ac:dyDescent="0.4">
      <c r="A252" s="46"/>
    </row>
    <row r="253" spans="1:1" x14ac:dyDescent="0.4">
      <c r="A253" s="46"/>
    </row>
    <row r="254" spans="1:1" x14ac:dyDescent="0.4">
      <c r="A254" s="46"/>
    </row>
    <row r="255" spans="1:1" x14ac:dyDescent="0.4">
      <c r="A255" s="46"/>
    </row>
    <row r="256" spans="1:1" x14ac:dyDescent="0.4">
      <c r="A256" s="46"/>
    </row>
  </sheetData>
  <mergeCells count="1">
    <mergeCell ref="E1:F1"/>
  </mergeCells>
  <pageMargins left="0.25" right="0" top="0.5" bottom="0" header="0.5" footer="0.5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46"/>
  <sheetViews>
    <sheetView showGridLines="0" zoomScaleNormal="100" workbookViewId="0">
      <selection sqref="A1:G46"/>
    </sheetView>
  </sheetViews>
  <sheetFormatPr defaultColWidth="9.1328125" defaultRowHeight="13.15" x14ac:dyDescent="0.4"/>
  <cols>
    <col min="1" max="1" width="10.86328125" style="32" customWidth="1"/>
    <col min="2" max="2" width="28.3984375" style="1" customWidth="1"/>
    <col min="3" max="7" width="9.86328125" style="2" bestFit="1" customWidth="1"/>
    <col min="8" max="8" width="6.86328125" style="51" bestFit="1" customWidth="1"/>
    <col min="9" max="15" width="14.73046875" style="2" customWidth="1"/>
    <col min="16" max="16384" width="9.1328125" style="1"/>
  </cols>
  <sheetData>
    <row r="1" spans="1:15" x14ac:dyDescent="0.4">
      <c r="A1" s="4"/>
      <c r="B1" s="5"/>
      <c r="C1" s="74" t="s">
        <v>483</v>
      </c>
      <c r="D1" s="74" t="s">
        <v>484</v>
      </c>
      <c r="E1" s="103" t="s">
        <v>485</v>
      </c>
      <c r="F1" s="103"/>
      <c r="G1" s="74" t="s">
        <v>541</v>
      </c>
      <c r="H1" s="47"/>
      <c r="I1" s="3"/>
      <c r="J1" s="3"/>
      <c r="K1" s="3"/>
      <c r="L1" s="3"/>
      <c r="M1" s="3"/>
      <c r="N1" s="3"/>
      <c r="O1" s="3"/>
    </row>
    <row r="2" spans="1:15" s="60" customFormat="1" ht="26.25" x14ac:dyDescent="0.4">
      <c r="A2" s="57" t="s">
        <v>0</v>
      </c>
      <c r="B2" s="58" t="s">
        <v>1</v>
      </c>
      <c r="C2" s="68" t="s">
        <v>3</v>
      </c>
      <c r="D2" s="68" t="s">
        <v>3</v>
      </c>
      <c r="E2" s="68" t="s">
        <v>2</v>
      </c>
      <c r="F2" s="68" t="s">
        <v>3</v>
      </c>
      <c r="G2" s="68" t="s">
        <v>486</v>
      </c>
      <c r="H2" s="68"/>
      <c r="I2" s="59"/>
      <c r="J2" s="59"/>
      <c r="K2" s="59"/>
      <c r="L2" s="59"/>
      <c r="M2" s="59"/>
      <c r="N2" s="59"/>
      <c r="O2" s="59"/>
    </row>
    <row r="3" spans="1:15" x14ac:dyDescent="0.4">
      <c r="A3" s="34" t="s">
        <v>189</v>
      </c>
      <c r="B3" s="22" t="s">
        <v>190</v>
      </c>
      <c r="C3" s="35">
        <v>129820.04</v>
      </c>
      <c r="D3" s="35">
        <v>137686.73000000001</v>
      </c>
      <c r="E3" s="35">
        <v>154417</v>
      </c>
      <c r="F3" s="35">
        <v>130966.89</v>
      </c>
      <c r="G3" s="35">
        <v>160557</v>
      </c>
      <c r="H3" s="24">
        <f>(G3-E3)/E3</f>
        <v>3.9762461387023447E-2</v>
      </c>
      <c r="I3" s="33"/>
      <c r="J3" s="33"/>
      <c r="K3" s="33"/>
      <c r="L3" s="33"/>
      <c r="M3" s="33"/>
      <c r="N3" s="33"/>
      <c r="O3" s="33"/>
    </row>
    <row r="4" spans="1:15" x14ac:dyDescent="0.4">
      <c r="A4" s="34" t="s">
        <v>191</v>
      </c>
      <c r="B4" s="22" t="s">
        <v>192</v>
      </c>
      <c r="C4" s="35">
        <v>2284.65</v>
      </c>
      <c r="D4" s="35">
        <v>6853.95</v>
      </c>
      <c r="E4" s="35">
        <v>6600</v>
      </c>
      <c r="F4" s="35">
        <v>5838.55</v>
      </c>
      <c r="G4" s="35">
        <v>6600</v>
      </c>
      <c r="H4" s="24">
        <f t="shared" ref="H4:H46" si="0">(G4-E4)/E4</f>
        <v>0</v>
      </c>
    </row>
    <row r="5" spans="1:15" x14ac:dyDescent="0.4">
      <c r="A5" s="34" t="s">
        <v>193</v>
      </c>
      <c r="B5" s="22" t="s">
        <v>194</v>
      </c>
      <c r="C5" s="35">
        <v>10668.81</v>
      </c>
      <c r="D5" s="35">
        <v>9993.23</v>
      </c>
      <c r="E5" s="35">
        <v>11820</v>
      </c>
      <c r="F5" s="35">
        <v>10395.36</v>
      </c>
      <c r="G5" s="35">
        <v>12285</v>
      </c>
      <c r="H5" s="24">
        <f t="shared" si="0"/>
        <v>3.934010152284264E-2</v>
      </c>
    </row>
    <row r="6" spans="1:15" x14ac:dyDescent="0.4">
      <c r="A6" s="34" t="s">
        <v>195</v>
      </c>
      <c r="B6" s="22" t="s">
        <v>159</v>
      </c>
      <c r="C6" s="35">
        <v>3945.17</v>
      </c>
      <c r="D6" s="35">
        <v>2970.58</v>
      </c>
      <c r="E6" s="35">
        <v>4915</v>
      </c>
      <c r="F6" s="35">
        <v>4116.75</v>
      </c>
      <c r="G6" s="35">
        <v>5525</v>
      </c>
      <c r="H6" s="24">
        <f t="shared" si="0"/>
        <v>0.12410986775178026</v>
      </c>
    </row>
    <row r="7" spans="1:15" x14ac:dyDescent="0.4">
      <c r="A7" s="34" t="s">
        <v>196</v>
      </c>
      <c r="B7" s="22" t="s">
        <v>161</v>
      </c>
      <c r="C7" s="35">
        <v>11899.09</v>
      </c>
      <c r="D7" s="35">
        <v>10969.85</v>
      </c>
      <c r="E7" s="35">
        <v>16983.599999999999</v>
      </c>
      <c r="F7" s="35">
        <v>14536.94</v>
      </c>
      <c r="G7" s="35">
        <v>18110</v>
      </c>
      <c r="H7" s="24">
        <f t="shared" si="0"/>
        <v>6.6322805530040843E-2</v>
      </c>
    </row>
    <row r="8" spans="1:15" x14ac:dyDescent="0.4">
      <c r="A8" s="53" t="s">
        <v>215</v>
      </c>
      <c r="B8" s="25" t="s">
        <v>176</v>
      </c>
      <c r="C8" s="54">
        <v>250.32</v>
      </c>
      <c r="D8" s="54">
        <v>262.88</v>
      </c>
      <c r="E8" s="54">
        <v>450</v>
      </c>
      <c r="F8" s="54">
        <v>449.41</v>
      </c>
      <c r="G8" s="54">
        <v>475</v>
      </c>
      <c r="H8" s="24">
        <f>(G8-E8)/E8</f>
        <v>5.5555555555555552E-2</v>
      </c>
    </row>
    <row r="9" spans="1:15" ht="15.75" customHeight="1" x14ac:dyDescent="0.4">
      <c r="A9" s="34"/>
      <c r="B9" s="38" t="s">
        <v>518</v>
      </c>
      <c r="C9" s="39">
        <f>SUM(C3:C8)</f>
        <v>158868.08000000002</v>
      </c>
      <c r="D9" s="39">
        <f t="shared" ref="D9:G9" si="1">SUM(D3:D8)</f>
        <v>168737.22000000003</v>
      </c>
      <c r="E9" s="39">
        <f t="shared" si="1"/>
        <v>195185.6</v>
      </c>
      <c r="F9" s="39">
        <f t="shared" si="1"/>
        <v>166303.9</v>
      </c>
      <c r="G9" s="39">
        <f t="shared" si="1"/>
        <v>203552</v>
      </c>
      <c r="H9" s="42"/>
    </row>
    <row r="10" spans="1:15" x14ac:dyDescent="0.4">
      <c r="A10" s="34"/>
      <c r="B10" s="38"/>
      <c r="C10" s="39"/>
      <c r="D10" s="39"/>
      <c r="E10" s="39"/>
      <c r="F10" s="39"/>
      <c r="G10" s="39"/>
      <c r="H10" s="42"/>
    </row>
    <row r="11" spans="1:15" x14ac:dyDescent="0.4">
      <c r="A11" s="34" t="s">
        <v>197</v>
      </c>
      <c r="B11" s="22" t="s">
        <v>163</v>
      </c>
      <c r="C11" s="35">
        <v>2343.2199999999998</v>
      </c>
      <c r="D11" s="35">
        <v>2382.77</v>
      </c>
      <c r="E11" s="35">
        <v>3000</v>
      </c>
      <c r="F11" s="35">
        <v>2585.9</v>
      </c>
      <c r="G11" s="35">
        <v>3000</v>
      </c>
      <c r="H11" s="24">
        <f t="shared" si="0"/>
        <v>0</v>
      </c>
    </row>
    <row r="12" spans="1:15" x14ac:dyDescent="0.4">
      <c r="A12" s="34" t="s">
        <v>198</v>
      </c>
      <c r="B12" s="22" t="s">
        <v>199</v>
      </c>
      <c r="C12" s="35">
        <v>9575.52</v>
      </c>
      <c r="D12" s="35">
        <v>6461.54</v>
      </c>
      <c r="E12" s="35">
        <v>8000</v>
      </c>
      <c r="F12" s="35">
        <v>5926.62</v>
      </c>
      <c r="G12" s="35">
        <v>7000</v>
      </c>
      <c r="H12" s="24">
        <f t="shared" si="0"/>
        <v>-0.125</v>
      </c>
    </row>
    <row r="13" spans="1:15" x14ac:dyDescent="0.4">
      <c r="A13" s="34" t="s">
        <v>200</v>
      </c>
      <c r="B13" s="22" t="s">
        <v>201</v>
      </c>
      <c r="C13" s="35">
        <v>8345</v>
      </c>
      <c r="D13" s="35">
        <v>6626.87</v>
      </c>
      <c r="E13" s="35">
        <v>7000</v>
      </c>
      <c r="F13" s="35">
        <v>5575</v>
      </c>
      <c r="G13" s="35">
        <v>7000</v>
      </c>
      <c r="H13" s="24">
        <f t="shared" si="0"/>
        <v>0</v>
      </c>
    </row>
    <row r="14" spans="1:15" x14ac:dyDescent="0.4">
      <c r="A14" s="34" t="s">
        <v>202</v>
      </c>
      <c r="B14" s="22" t="s">
        <v>203</v>
      </c>
      <c r="C14" s="35">
        <v>4957.29</v>
      </c>
      <c r="D14" s="35">
        <v>1939.44</v>
      </c>
      <c r="E14" s="35">
        <v>3000</v>
      </c>
      <c r="F14" s="35">
        <v>2935.37</v>
      </c>
      <c r="G14" s="35">
        <v>3000</v>
      </c>
      <c r="H14" s="24">
        <f t="shared" si="0"/>
        <v>0</v>
      </c>
    </row>
    <row r="15" spans="1:15" x14ac:dyDescent="0.4">
      <c r="A15" s="34" t="s">
        <v>204</v>
      </c>
      <c r="B15" s="22" t="s">
        <v>165</v>
      </c>
      <c r="C15" s="35">
        <v>5001.0600000000004</v>
      </c>
      <c r="D15" s="35">
        <v>818</v>
      </c>
      <c r="E15" s="35">
        <v>4000</v>
      </c>
      <c r="F15" s="35">
        <v>1948.41</v>
      </c>
      <c r="G15" s="35">
        <v>2800</v>
      </c>
      <c r="H15" s="24">
        <f t="shared" si="0"/>
        <v>-0.3</v>
      </c>
    </row>
    <row r="16" spans="1:15" x14ac:dyDescent="0.4">
      <c r="A16" s="34" t="s">
        <v>205</v>
      </c>
      <c r="B16" s="22" t="s">
        <v>166</v>
      </c>
      <c r="C16" s="35">
        <v>20398.66</v>
      </c>
      <c r="D16" s="35">
        <v>10100.5</v>
      </c>
      <c r="E16" s="35">
        <v>10000</v>
      </c>
      <c r="F16" s="35">
        <v>7956.08</v>
      </c>
      <c r="G16" s="35">
        <v>11000</v>
      </c>
      <c r="H16" s="24">
        <f t="shared" si="0"/>
        <v>0.1</v>
      </c>
    </row>
    <row r="17" spans="1:9" x14ac:dyDescent="0.4">
      <c r="A17" s="34" t="s">
        <v>206</v>
      </c>
      <c r="B17" s="22" t="s">
        <v>168</v>
      </c>
      <c r="C17" s="35">
        <v>3286.65</v>
      </c>
      <c r="D17" s="35">
        <v>0</v>
      </c>
      <c r="E17" s="35">
        <v>1000</v>
      </c>
      <c r="F17" s="35">
        <v>279</v>
      </c>
      <c r="G17" s="35">
        <v>500</v>
      </c>
      <c r="H17" s="24">
        <f t="shared" si="0"/>
        <v>-0.5</v>
      </c>
    </row>
    <row r="18" spans="1:9" x14ac:dyDescent="0.4">
      <c r="A18" s="34" t="s">
        <v>207</v>
      </c>
      <c r="B18" s="22" t="s">
        <v>208</v>
      </c>
      <c r="C18" s="35">
        <v>2174.16</v>
      </c>
      <c r="D18" s="35">
        <v>738.81</v>
      </c>
      <c r="E18" s="35">
        <v>1000</v>
      </c>
      <c r="F18" s="35">
        <v>1109</v>
      </c>
      <c r="G18" s="61">
        <v>1200</v>
      </c>
      <c r="H18" s="24">
        <f t="shared" si="0"/>
        <v>0.2</v>
      </c>
    </row>
    <row r="19" spans="1:9" x14ac:dyDescent="0.4">
      <c r="A19" s="34" t="s">
        <v>209</v>
      </c>
      <c r="B19" s="22" t="s">
        <v>210</v>
      </c>
      <c r="C19" s="35">
        <v>29886.69</v>
      </c>
      <c r="D19" s="35">
        <v>24062.04</v>
      </c>
      <c r="E19" s="35">
        <v>30000</v>
      </c>
      <c r="F19" s="35">
        <v>24657.77</v>
      </c>
      <c r="G19" s="35">
        <v>35000</v>
      </c>
      <c r="H19" s="24">
        <f t="shared" si="0"/>
        <v>0.16666666666666666</v>
      </c>
      <c r="I19" s="98" t="s">
        <v>490</v>
      </c>
    </row>
    <row r="20" spans="1:9" x14ac:dyDescent="0.4">
      <c r="A20" s="34" t="s">
        <v>211</v>
      </c>
      <c r="B20" s="22" t="s">
        <v>212</v>
      </c>
      <c r="C20" s="35">
        <v>9155.23</v>
      </c>
      <c r="D20" s="35">
        <v>7477.95</v>
      </c>
      <c r="E20" s="35">
        <v>7500</v>
      </c>
      <c r="F20" s="35">
        <v>7571.08</v>
      </c>
      <c r="G20" s="35">
        <v>9000</v>
      </c>
      <c r="H20" s="24">
        <f t="shared" si="0"/>
        <v>0.2</v>
      </c>
    </row>
    <row r="21" spans="1:9" x14ac:dyDescent="0.4">
      <c r="A21" s="34" t="s">
        <v>213</v>
      </c>
      <c r="B21" s="22" t="s">
        <v>544</v>
      </c>
      <c r="C21" s="35">
        <v>0</v>
      </c>
      <c r="D21" s="35">
        <v>83.04</v>
      </c>
      <c r="E21" s="35"/>
      <c r="F21" s="35">
        <v>35</v>
      </c>
      <c r="G21" s="35"/>
      <c r="H21" s="24"/>
    </row>
    <row r="22" spans="1:9" x14ac:dyDescent="0.4">
      <c r="A22" s="34" t="s">
        <v>213</v>
      </c>
      <c r="B22" s="22" t="s">
        <v>214</v>
      </c>
      <c r="C22" s="35">
        <v>2488</v>
      </c>
      <c r="D22" s="35">
        <v>6818.45</v>
      </c>
      <c r="E22" s="35">
        <v>10000</v>
      </c>
      <c r="F22" s="35">
        <v>9628.51</v>
      </c>
      <c r="G22" s="35">
        <v>10000</v>
      </c>
      <c r="H22" s="24">
        <f t="shared" si="0"/>
        <v>0</v>
      </c>
    </row>
    <row r="23" spans="1:9" x14ac:dyDescent="0.4">
      <c r="A23" s="34" t="s">
        <v>216</v>
      </c>
      <c r="B23" s="22" t="s">
        <v>217</v>
      </c>
      <c r="C23" s="35">
        <v>0</v>
      </c>
      <c r="D23" s="35">
        <v>0</v>
      </c>
      <c r="E23" s="35">
        <v>100</v>
      </c>
      <c r="F23" s="35">
        <v>0</v>
      </c>
      <c r="G23" s="35">
        <v>100</v>
      </c>
      <c r="H23" s="24">
        <f t="shared" si="0"/>
        <v>0</v>
      </c>
    </row>
    <row r="24" spans="1:9" x14ac:dyDescent="0.4">
      <c r="A24" s="34" t="s">
        <v>218</v>
      </c>
      <c r="B24" s="22" t="s">
        <v>180</v>
      </c>
      <c r="C24" s="35">
        <v>21636.11</v>
      </c>
      <c r="D24" s="35">
        <v>14234.43</v>
      </c>
      <c r="E24" s="35">
        <v>15800</v>
      </c>
      <c r="F24" s="35">
        <v>8530.17</v>
      </c>
      <c r="G24" s="35">
        <v>13000</v>
      </c>
      <c r="H24" s="24">
        <f t="shared" si="0"/>
        <v>-0.17721518987341772</v>
      </c>
    </row>
    <row r="25" spans="1:9" x14ac:dyDescent="0.4">
      <c r="A25" s="34" t="s">
        <v>219</v>
      </c>
      <c r="B25" s="22" t="s">
        <v>220</v>
      </c>
      <c r="C25" s="35">
        <v>905.15</v>
      </c>
      <c r="D25" s="35">
        <v>326.86</v>
      </c>
      <c r="E25" s="35">
        <v>1000</v>
      </c>
      <c r="F25" s="35">
        <v>201.35</v>
      </c>
      <c r="G25" s="35">
        <v>500</v>
      </c>
      <c r="H25" s="24">
        <f t="shared" si="0"/>
        <v>-0.5</v>
      </c>
    </row>
    <row r="26" spans="1:9" x14ac:dyDescent="0.4">
      <c r="A26" s="34" t="s">
        <v>221</v>
      </c>
      <c r="B26" s="22" t="s">
        <v>222</v>
      </c>
      <c r="C26" s="35">
        <v>6700</v>
      </c>
      <c r="D26" s="35">
        <v>5525</v>
      </c>
      <c r="E26" s="35">
        <v>6000</v>
      </c>
      <c r="F26" s="35">
        <v>4750</v>
      </c>
      <c r="G26" s="35">
        <v>5000</v>
      </c>
      <c r="H26" s="24">
        <f t="shared" si="0"/>
        <v>-0.16666666666666666</v>
      </c>
    </row>
    <row r="27" spans="1:9" x14ac:dyDescent="0.4">
      <c r="A27" s="34" t="s">
        <v>223</v>
      </c>
      <c r="B27" s="22" t="s">
        <v>184</v>
      </c>
      <c r="C27" s="35">
        <v>9672.26</v>
      </c>
      <c r="D27" s="35">
        <v>7853.18</v>
      </c>
      <c r="E27" s="35">
        <v>9500</v>
      </c>
      <c r="F27" s="35">
        <v>3536.01</v>
      </c>
      <c r="G27" s="35">
        <v>8000</v>
      </c>
      <c r="H27" s="24">
        <f t="shared" si="0"/>
        <v>-0.15789473684210525</v>
      </c>
    </row>
    <row r="28" spans="1:9" x14ac:dyDescent="0.4">
      <c r="A28" s="34" t="s">
        <v>224</v>
      </c>
      <c r="B28" s="22" t="s">
        <v>225</v>
      </c>
      <c r="C28" s="35">
        <v>8064</v>
      </c>
      <c r="D28" s="35">
        <v>1775</v>
      </c>
      <c r="E28" s="35">
        <v>4000</v>
      </c>
      <c r="F28" s="35">
        <v>0</v>
      </c>
      <c r="G28" s="35">
        <v>0</v>
      </c>
      <c r="H28" s="24">
        <f t="shared" si="0"/>
        <v>-1</v>
      </c>
    </row>
    <row r="29" spans="1:9" x14ac:dyDescent="0.4">
      <c r="A29" s="34" t="s">
        <v>226</v>
      </c>
      <c r="B29" s="22" t="s">
        <v>227</v>
      </c>
      <c r="C29" s="35">
        <v>3548.96</v>
      </c>
      <c r="D29" s="35">
        <v>5113.1899999999996</v>
      </c>
      <c r="E29" s="35">
        <v>5000</v>
      </c>
      <c r="F29" s="35">
        <v>5770.2</v>
      </c>
      <c r="G29" s="35">
        <v>8000</v>
      </c>
      <c r="H29" s="24">
        <f t="shared" si="0"/>
        <v>0.6</v>
      </c>
    </row>
    <row r="30" spans="1:9" x14ac:dyDescent="0.4">
      <c r="A30" s="34" t="s">
        <v>228</v>
      </c>
      <c r="B30" s="22" t="s">
        <v>229</v>
      </c>
      <c r="C30" s="35">
        <v>9250</v>
      </c>
      <c r="D30" s="35">
        <v>9300</v>
      </c>
      <c r="E30" s="35">
        <v>9300</v>
      </c>
      <c r="F30" s="35">
        <v>9492.9500000000007</v>
      </c>
      <c r="G30" s="35">
        <v>9500</v>
      </c>
      <c r="H30" s="24">
        <f t="shared" si="0"/>
        <v>2.1505376344086023E-2</v>
      </c>
    </row>
    <row r="31" spans="1:9" x14ac:dyDescent="0.4">
      <c r="A31" s="34" t="s">
        <v>230</v>
      </c>
      <c r="B31" s="22" t="s">
        <v>231</v>
      </c>
      <c r="C31" s="35">
        <v>673.63</v>
      </c>
      <c r="D31" s="35">
        <v>1346.56</v>
      </c>
      <c r="E31" s="35">
        <v>9500</v>
      </c>
      <c r="F31" s="35">
        <v>43.93</v>
      </c>
      <c r="G31" s="35">
        <v>5000</v>
      </c>
      <c r="H31" s="24">
        <f t="shared" si="0"/>
        <v>-0.47368421052631576</v>
      </c>
    </row>
    <row r="32" spans="1:9" x14ac:dyDescent="0.4">
      <c r="A32" s="34" t="s">
        <v>232</v>
      </c>
      <c r="B32" s="22" t="s">
        <v>233</v>
      </c>
      <c r="C32" s="35">
        <v>3774.08</v>
      </c>
      <c r="D32" s="35">
        <v>2988.99</v>
      </c>
      <c r="E32" s="35">
        <v>3500</v>
      </c>
      <c r="F32" s="35">
        <v>176.13</v>
      </c>
      <c r="G32" s="35">
        <v>350</v>
      </c>
      <c r="H32" s="24">
        <f t="shared" si="0"/>
        <v>-0.9</v>
      </c>
    </row>
    <row r="33" spans="1:15" x14ac:dyDescent="0.4">
      <c r="A33" s="34" t="s">
        <v>234</v>
      </c>
      <c r="B33" s="22" t="s">
        <v>235</v>
      </c>
      <c r="C33" s="35">
        <v>2100</v>
      </c>
      <c r="D33" s="35">
        <v>0</v>
      </c>
      <c r="E33" s="35">
        <v>20500</v>
      </c>
      <c r="F33" s="35">
        <v>20049.310000000001</v>
      </c>
      <c r="G33" s="35">
        <v>0</v>
      </c>
      <c r="H33" s="24">
        <f t="shared" si="0"/>
        <v>-1</v>
      </c>
      <c r="I33" s="2" t="s">
        <v>568</v>
      </c>
    </row>
    <row r="34" spans="1:15" x14ac:dyDescent="0.4">
      <c r="A34" s="34" t="s">
        <v>236</v>
      </c>
      <c r="B34" s="22" t="s">
        <v>237</v>
      </c>
      <c r="C34" s="35">
        <v>100</v>
      </c>
      <c r="D34" s="35">
        <v>150</v>
      </c>
      <c r="E34" s="35">
        <v>200</v>
      </c>
      <c r="F34" s="35">
        <v>150</v>
      </c>
      <c r="G34" s="35">
        <v>500</v>
      </c>
      <c r="H34" s="24">
        <f t="shared" si="0"/>
        <v>1.5</v>
      </c>
    </row>
    <row r="35" spans="1:15" x14ac:dyDescent="0.4">
      <c r="A35" s="34" t="s">
        <v>238</v>
      </c>
      <c r="B35" s="22" t="s">
        <v>239</v>
      </c>
      <c r="C35" s="35">
        <v>559.91999999999996</v>
      </c>
      <c r="D35" s="35">
        <v>252</v>
      </c>
      <c r="E35" s="35">
        <v>750</v>
      </c>
      <c r="F35" s="35">
        <v>425.25</v>
      </c>
      <c r="G35" s="35">
        <v>600</v>
      </c>
      <c r="H35" s="24">
        <f t="shared" si="0"/>
        <v>-0.2</v>
      </c>
    </row>
    <row r="36" spans="1:15" x14ac:dyDescent="0.4">
      <c r="A36" s="34" t="s">
        <v>241</v>
      </c>
      <c r="B36" s="22" t="s">
        <v>186</v>
      </c>
      <c r="C36" s="35">
        <v>0</v>
      </c>
      <c r="D36" s="35">
        <v>55</v>
      </c>
      <c r="E36" s="35">
        <v>100</v>
      </c>
      <c r="F36" s="35">
        <v>0</v>
      </c>
      <c r="G36" s="35">
        <v>100</v>
      </c>
      <c r="H36" s="24">
        <f t="shared" si="0"/>
        <v>0</v>
      </c>
    </row>
    <row r="37" spans="1:15" x14ac:dyDescent="0.4">
      <c r="A37" s="34" t="s">
        <v>242</v>
      </c>
      <c r="B37" s="22" t="s">
        <v>188</v>
      </c>
      <c r="C37" s="35">
        <v>19.190000000000001</v>
      </c>
      <c r="D37" s="35">
        <v>0</v>
      </c>
      <c r="E37" s="35">
        <v>25</v>
      </c>
      <c r="F37" s="35">
        <v>0</v>
      </c>
      <c r="G37" s="35">
        <v>0</v>
      </c>
      <c r="H37" s="24">
        <f t="shared" si="0"/>
        <v>-1</v>
      </c>
    </row>
    <row r="38" spans="1:15" x14ac:dyDescent="0.4">
      <c r="A38" s="34" t="s">
        <v>243</v>
      </c>
      <c r="B38" s="22" t="s">
        <v>244</v>
      </c>
      <c r="C38" s="35">
        <v>454.41</v>
      </c>
      <c r="D38" s="35">
        <v>384.85</v>
      </c>
      <c r="E38" s="35">
        <v>500</v>
      </c>
      <c r="F38" s="35">
        <v>241.41</v>
      </c>
      <c r="G38" s="35">
        <v>500</v>
      </c>
      <c r="H38" s="24">
        <f t="shared" si="0"/>
        <v>0</v>
      </c>
    </row>
    <row r="39" spans="1:15" x14ac:dyDescent="0.4">
      <c r="A39" s="34" t="s">
        <v>245</v>
      </c>
      <c r="B39" s="22" t="s">
        <v>246</v>
      </c>
      <c r="C39" s="35">
        <v>0</v>
      </c>
      <c r="D39" s="35">
        <v>1000</v>
      </c>
      <c r="E39" s="35">
        <v>1000</v>
      </c>
      <c r="F39" s="35">
        <v>1000</v>
      </c>
      <c r="G39" s="35">
        <v>1000</v>
      </c>
      <c r="H39" s="24">
        <f t="shared" si="0"/>
        <v>0</v>
      </c>
    </row>
    <row r="40" spans="1:15" x14ac:dyDescent="0.4">
      <c r="A40" s="34" t="s">
        <v>524</v>
      </c>
      <c r="B40" s="22" t="s">
        <v>525</v>
      </c>
      <c r="C40" s="35">
        <v>0</v>
      </c>
      <c r="D40" s="35">
        <v>0</v>
      </c>
      <c r="E40" s="35">
        <v>5000</v>
      </c>
      <c r="F40" s="35">
        <v>5000</v>
      </c>
      <c r="G40" s="35">
        <v>5000</v>
      </c>
      <c r="H40" s="24">
        <f t="shared" si="0"/>
        <v>0</v>
      </c>
    </row>
    <row r="41" spans="1:15" x14ac:dyDescent="0.4">
      <c r="A41" s="34" t="s">
        <v>247</v>
      </c>
      <c r="B41" s="22" t="s">
        <v>248</v>
      </c>
      <c r="C41" s="35">
        <v>18352.79</v>
      </c>
      <c r="D41" s="35">
        <v>1796.61</v>
      </c>
      <c r="E41" s="35">
        <v>0</v>
      </c>
      <c r="F41" s="35">
        <v>59</v>
      </c>
      <c r="G41" s="35">
        <v>0</v>
      </c>
      <c r="H41" s="24">
        <v>0</v>
      </c>
    </row>
    <row r="42" spans="1:15" x14ac:dyDescent="0.4">
      <c r="A42" s="34" t="s">
        <v>526</v>
      </c>
      <c r="B42" s="22" t="s">
        <v>527</v>
      </c>
      <c r="C42" s="35">
        <v>0</v>
      </c>
      <c r="D42" s="35">
        <v>0</v>
      </c>
      <c r="E42" s="35">
        <v>52420.33</v>
      </c>
      <c r="F42" s="35">
        <v>0</v>
      </c>
      <c r="G42" s="35">
        <f>8353.88-20.2</f>
        <v>8333.6799999999985</v>
      </c>
      <c r="H42" s="24">
        <f t="shared" si="0"/>
        <v>-0.84102198517254656</v>
      </c>
    </row>
    <row r="43" spans="1:15" x14ac:dyDescent="0.4">
      <c r="A43" s="53" t="s">
        <v>249</v>
      </c>
      <c r="B43" s="25" t="s">
        <v>250</v>
      </c>
      <c r="C43" s="54">
        <v>3406.69</v>
      </c>
      <c r="D43" s="54">
        <v>3846.86</v>
      </c>
      <c r="E43" s="54">
        <v>4000</v>
      </c>
      <c r="F43" s="54">
        <v>2909.71</v>
      </c>
      <c r="G43" s="54">
        <v>3000</v>
      </c>
      <c r="H43" s="24">
        <f t="shared" si="0"/>
        <v>-0.25</v>
      </c>
    </row>
    <row r="44" spans="1:15" x14ac:dyDescent="0.4">
      <c r="A44" s="34"/>
      <c r="B44" s="38" t="s">
        <v>517</v>
      </c>
      <c r="C44" s="39">
        <f>SUM(C11:C43)</f>
        <v>186828.67</v>
      </c>
      <c r="D44" s="39">
        <f>SUM(D11:D43)</f>
        <v>123457.94000000002</v>
      </c>
      <c r="E44" s="39">
        <f>SUM(E11:E43)</f>
        <v>232695.33000000002</v>
      </c>
      <c r="F44" s="39">
        <f>SUM(F11:F43)</f>
        <v>132543.15999999997</v>
      </c>
      <c r="G44" s="39">
        <f>SUM(G11:G43)</f>
        <v>157983.67999999999</v>
      </c>
      <c r="H44" s="48"/>
    </row>
    <row r="45" spans="1:15" x14ac:dyDescent="0.4">
      <c r="H45" s="18" t="s">
        <v>490</v>
      </c>
    </row>
    <row r="46" spans="1:15" s="5" customFormat="1" x14ac:dyDescent="0.4">
      <c r="A46" s="4"/>
      <c r="B46" s="52" t="s">
        <v>493</v>
      </c>
      <c r="C46" s="3">
        <f>C44+C9</f>
        <v>345696.75</v>
      </c>
      <c r="D46" s="3">
        <f>D44+D9</f>
        <v>292195.16000000003</v>
      </c>
      <c r="E46" s="3">
        <f>E44+E9</f>
        <v>427880.93000000005</v>
      </c>
      <c r="F46" s="3">
        <f>F44+F9</f>
        <v>298847.05999999994</v>
      </c>
      <c r="G46" s="3">
        <f>G44+G9</f>
        <v>361535.68</v>
      </c>
      <c r="H46" s="7">
        <f t="shared" si="0"/>
        <v>-0.15505540291314232</v>
      </c>
      <c r="I46" s="3"/>
      <c r="J46" s="3"/>
      <c r="K46" s="3"/>
      <c r="L46" s="3"/>
      <c r="M46" s="3"/>
      <c r="N46" s="3"/>
      <c r="O46" s="3"/>
    </row>
  </sheetData>
  <mergeCells count="1">
    <mergeCell ref="E1:F1"/>
  </mergeCells>
  <pageMargins left="0" right="0" top="0.25" bottom="0" header="0.5" footer="0.5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20"/>
  <sheetViews>
    <sheetView showGridLines="0" zoomScaleNormal="100" workbookViewId="0">
      <selection sqref="A1:G20"/>
    </sheetView>
  </sheetViews>
  <sheetFormatPr defaultColWidth="9.1328125" defaultRowHeight="13.15" x14ac:dyDescent="0.4"/>
  <cols>
    <col min="1" max="1" width="10.86328125" style="32" customWidth="1"/>
    <col min="2" max="2" width="29.73046875" style="1" bestFit="1" customWidth="1"/>
    <col min="3" max="7" width="9.86328125" style="2" bestFit="1" customWidth="1"/>
    <col min="8" max="8" width="5.86328125" style="2" customWidth="1"/>
    <col min="9" max="15" width="14.73046875" style="2" customWidth="1"/>
    <col min="16" max="16384" width="9.1328125" style="1"/>
  </cols>
  <sheetData>
    <row r="1" spans="1:15" ht="15" customHeight="1" x14ac:dyDescent="0.4">
      <c r="A1" s="4"/>
      <c r="B1" s="5"/>
      <c r="C1" s="74" t="s">
        <v>483</v>
      </c>
      <c r="D1" s="74" t="s">
        <v>484</v>
      </c>
      <c r="E1" s="103" t="s">
        <v>485</v>
      </c>
      <c r="F1" s="103"/>
      <c r="G1" s="74" t="s">
        <v>541</v>
      </c>
      <c r="H1" s="3"/>
      <c r="I1" s="3"/>
      <c r="J1" s="3"/>
      <c r="K1" s="3"/>
      <c r="L1" s="3"/>
      <c r="M1" s="3"/>
      <c r="N1" s="3"/>
      <c r="O1" s="3"/>
    </row>
    <row r="2" spans="1:15" s="60" customFormat="1" ht="26.25" x14ac:dyDescent="0.4">
      <c r="A2" s="57" t="s">
        <v>0</v>
      </c>
      <c r="B2" s="58" t="s">
        <v>1</v>
      </c>
      <c r="C2" s="68" t="s">
        <v>3</v>
      </c>
      <c r="D2" s="68" t="s">
        <v>3</v>
      </c>
      <c r="E2" s="68" t="s">
        <v>2</v>
      </c>
      <c r="F2" s="68" t="s">
        <v>3</v>
      </c>
      <c r="G2" s="68" t="s">
        <v>486</v>
      </c>
      <c r="H2" s="69"/>
      <c r="I2" s="59"/>
      <c r="J2" s="59"/>
      <c r="K2" s="59"/>
      <c r="L2" s="59"/>
      <c r="M2" s="59"/>
      <c r="N2" s="59"/>
      <c r="O2" s="59"/>
    </row>
    <row r="3" spans="1:15" x14ac:dyDescent="0.4">
      <c r="A3" s="34" t="s">
        <v>251</v>
      </c>
      <c r="B3" s="22" t="s">
        <v>252</v>
      </c>
      <c r="C3" s="35">
        <v>40747.300000000003</v>
      </c>
      <c r="D3" s="35">
        <v>40236.75</v>
      </c>
      <c r="E3" s="35">
        <v>42520</v>
      </c>
      <c r="F3" s="35">
        <v>37680.17</v>
      </c>
      <c r="G3" s="35">
        <v>44450</v>
      </c>
      <c r="H3" s="24">
        <f>(G3-E3)/E3</f>
        <v>4.5390404515522106E-2</v>
      </c>
      <c r="I3" s="33"/>
      <c r="J3" s="33"/>
      <c r="K3" s="33"/>
      <c r="L3" s="33"/>
      <c r="M3" s="33"/>
      <c r="N3" s="33"/>
      <c r="O3" s="33"/>
    </row>
    <row r="4" spans="1:15" x14ac:dyDescent="0.4">
      <c r="A4" s="34" t="s">
        <v>253</v>
      </c>
      <c r="B4" s="22" t="s">
        <v>194</v>
      </c>
      <c r="C4" s="35">
        <v>2603.85</v>
      </c>
      <c r="D4" s="35">
        <v>2745.4</v>
      </c>
      <c r="E4" s="35">
        <v>3260</v>
      </c>
      <c r="F4" s="35">
        <v>2523.23</v>
      </c>
      <c r="G4" s="35">
        <v>3405</v>
      </c>
      <c r="H4" s="24">
        <f t="shared" ref="H4:H20" si="0">(G4-E4)/E4</f>
        <v>4.4478527607361963E-2</v>
      </c>
    </row>
    <row r="5" spans="1:15" x14ac:dyDescent="0.4">
      <c r="A5" s="34" t="s">
        <v>254</v>
      </c>
      <c r="B5" s="22" t="s">
        <v>159</v>
      </c>
      <c r="C5" s="35">
        <v>954.22</v>
      </c>
      <c r="D5" s="35">
        <v>1286.03</v>
      </c>
      <c r="E5" s="35">
        <v>1800</v>
      </c>
      <c r="F5" s="35">
        <v>1056.1500000000001</v>
      </c>
      <c r="G5" s="35">
        <v>1400</v>
      </c>
      <c r="H5" s="24">
        <f t="shared" si="0"/>
        <v>-0.22222222222222221</v>
      </c>
    </row>
    <row r="6" spans="1:15" x14ac:dyDescent="0.4">
      <c r="A6" s="34" t="s">
        <v>255</v>
      </c>
      <c r="B6" s="22" t="s">
        <v>161</v>
      </c>
      <c r="C6" s="35">
        <v>4113.1000000000004</v>
      </c>
      <c r="D6" s="35">
        <v>4277.83</v>
      </c>
      <c r="E6" s="35">
        <v>6793.44</v>
      </c>
      <c r="F6" s="35">
        <v>5719.54</v>
      </c>
      <c r="G6" s="35">
        <v>7245</v>
      </c>
      <c r="H6" s="24">
        <f t="shared" si="0"/>
        <v>6.6470006359075878E-2</v>
      </c>
    </row>
    <row r="7" spans="1:15" x14ac:dyDescent="0.4">
      <c r="A7" s="34" t="s">
        <v>259</v>
      </c>
      <c r="B7" s="22" t="s">
        <v>176</v>
      </c>
      <c r="C7" s="35">
        <v>60.75</v>
      </c>
      <c r="D7" s="35">
        <v>51.96</v>
      </c>
      <c r="E7" s="35">
        <v>100</v>
      </c>
      <c r="F7" s="35">
        <v>99.55</v>
      </c>
      <c r="G7" s="35">
        <v>102</v>
      </c>
      <c r="H7" s="24">
        <f>(G7-E7)/E7</f>
        <v>0.02</v>
      </c>
    </row>
    <row r="8" spans="1:15" ht="15.75" customHeight="1" x14ac:dyDescent="0.4">
      <c r="A8" s="34"/>
      <c r="B8" s="38" t="s">
        <v>518</v>
      </c>
      <c r="C8" s="39">
        <f>SUM(C3:C7)</f>
        <v>48479.22</v>
      </c>
      <c r="D8" s="39">
        <f t="shared" ref="D8:F8" si="1">SUM(D3:D7)</f>
        <v>48597.97</v>
      </c>
      <c r="E8" s="39">
        <f t="shared" si="1"/>
        <v>54473.440000000002</v>
      </c>
      <c r="F8" s="39">
        <f t="shared" si="1"/>
        <v>47078.640000000007</v>
      </c>
      <c r="G8" s="39">
        <f>SUM(G3:G7)</f>
        <v>56602</v>
      </c>
      <c r="H8" s="42"/>
    </row>
    <row r="9" spans="1:15" ht="15.75" customHeight="1" x14ac:dyDescent="0.4">
      <c r="A9" s="34"/>
      <c r="B9" s="38"/>
      <c r="C9" s="39"/>
      <c r="D9" s="39"/>
      <c r="E9" s="39"/>
      <c r="F9" s="39"/>
      <c r="G9" s="39"/>
      <c r="H9" s="42"/>
    </row>
    <row r="10" spans="1:15" x14ac:dyDescent="0.4">
      <c r="A10" s="34" t="s">
        <v>256</v>
      </c>
      <c r="B10" s="22" t="s">
        <v>163</v>
      </c>
      <c r="C10" s="35">
        <v>184.24</v>
      </c>
      <c r="D10" s="35">
        <v>0</v>
      </c>
      <c r="E10" s="35">
        <v>400</v>
      </c>
      <c r="F10" s="35">
        <v>139.34</v>
      </c>
      <c r="G10" s="35">
        <v>350</v>
      </c>
      <c r="H10" s="24">
        <f t="shared" si="0"/>
        <v>-0.125</v>
      </c>
    </row>
    <row r="11" spans="1:15" x14ac:dyDescent="0.4">
      <c r="A11" s="34" t="s">
        <v>257</v>
      </c>
      <c r="B11" s="22" t="s">
        <v>165</v>
      </c>
      <c r="C11" s="35">
        <v>100</v>
      </c>
      <c r="D11" s="35">
        <v>350</v>
      </c>
      <c r="E11" s="35">
        <v>300</v>
      </c>
      <c r="F11" s="35">
        <v>365</v>
      </c>
      <c r="G11" s="35">
        <v>400</v>
      </c>
      <c r="H11" s="24">
        <f t="shared" si="0"/>
        <v>0.33333333333333331</v>
      </c>
    </row>
    <row r="12" spans="1:15" x14ac:dyDescent="0.4">
      <c r="A12" s="34" t="s">
        <v>258</v>
      </c>
      <c r="B12" s="22" t="s">
        <v>170</v>
      </c>
      <c r="C12" s="35">
        <v>2610</v>
      </c>
      <c r="D12" s="35">
        <v>2610</v>
      </c>
      <c r="E12" s="35">
        <v>4000</v>
      </c>
      <c r="F12" s="35">
        <v>0</v>
      </c>
      <c r="G12" s="35">
        <v>2000</v>
      </c>
      <c r="H12" s="24">
        <f t="shared" si="0"/>
        <v>-0.5</v>
      </c>
    </row>
    <row r="13" spans="1:15" x14ac:dyDescent="0.4">
      <c r="A13" s="34" t="s">
        <v>260</v>
      </c>
      <c r="B13" s="22" t="s">
        <v>261</v>
      </c>
      <c r="C13" s="35">
        <v>1476.13</v>
      </c>
      <c r="D13" s="35">
        <v>968.79</v>
      </c>
      <c r="E13" s="35">
        <v>2500</v>
      </c>
      <c r="F13" s="35">
        <v>1784.64</v>
      </c>
      <c r="G13" s="35">
        <v>2500</v>
      </c>
      <c r="H13" s="24">
        <f t="shared" si="0"/>
        <v>0</v>
      </c>
    </row>
    <row r="14" spans="1:15" x14ac:dyDescent="0.4">
      <c r="A14" s="34" t="s">
        <v>262</v>
      </c>
      <c r="B14" s="22" t="s">
        <v>263</v>
      </c>
      <c r="C14" s="35">
        <v>0</v>
      </c>
      <c r="D14" s="35">
        <v>0</v>
      </c>
      <c r="E14" s="35">
        <v>200</v>
      </c>
      <c r="F14" s="35">
        <v>0</v>
      </c>
      <c r="G14" s="35">
        <v>200</v>
      </c>
      <c r="H14" s="24">
        <f t="shared" si="0"/>
        <v>0</v>
      </c>
    </row>
    <row r="15" spans="1:15" x14ac:dyDescent="0.4">
      <c r="A15" s="34" t="s">
        <v>264</v>
      </c>
      <c r="B15" s="22" t="s">
        <v>184</v>
      </c>
      <c r="C15" s="35">
        <v>815.35</v>
      </c>
      <c r="D15" s="35">
        <v>738</v>
      </c>
      <c r="E15" s="35">
        <v>2000</v>
      </c>
      <c r="F15" s="35">
        <v>1492.35</v>
      </c>
      <c r="G15" s="35">
        <v>2000</v>
      </c>
      <c r="H15" s="24">
        <f t="shared" si="0"/>
        <v>0</v>
      </c>
    </row>
    <row r="16" spans="1:15" x14ac:dyDescent="0.4">
      <c r="A16" s="34" t="s">
        <v>265</v>
      </c>
      <c r="B16" s="22" t="s">
        <v>266</v>
      </c>
      <c r="C16" s="35">
        <v>1296</v>
      </c>
      <c r="D16" s="35">
        <v>252</v>
      </c>
      <c r="E16" s="35">
        <v>750</v>
      </c>
      <c r="F16" s="35">
        <v>426</v>
      </c>
      <c r="G16" s="35">
        <v>750</v>
      </c>
      <c r="H16" s="24">
        <f t="shared" si="0"/>
        <v>0</v>
      </c>
    </row>
    <row r="17" spans="1:15" x14ac:dyDescent="0.4">
      <c r="A17" s="34" t="s">
        <v>267</v>
      </c>
      <c r="B17" s="22" t="s">
        <v>268</v>
      </c>
      <c r="C17" s="35">
        <v>39683.57</v>
      </c>
      <c r="D17" s="35">
        <v>33477.03</v>
      </c>
      <c r="E17" s="35">
        <v>45000</v>
      </c>
      <c r="F17" s="35">
        <v>46370.61</v>
      </c>
      <c r="G17" s="35">
        <v>62000</v>
      </c>
      <c r="H17" s="24">
        <f t="shared" si="0"/>
        <v>0.37777777777777777</v>
      </c>
    </row>
    <row r="18" spans="1:15" x14ac:dyDescent="0.4">
      <c r="A18" s="34"/>
      <c r="B18" s="38" t="s">
        <v>517</v>
      </c>
      <c r="C18" s="39">
        <f>SUM(C10:C17)</f>
        <v>46165.29</v>
      </c>
      <c r="D18" s="39">
        <f t="shared" ref="D18:F18" si="2">SUM(D10:D17)</f>
        <v>38395.82</v>
      </c>
      <c r="E18" s="39">
        <f t="shared" si="2"/>
        <v>55150</v>
      </c>
      <c r="F18" s="39">
        <f t="shared" si="2"/>
        <v>50577.94</v>
      </c>
      <c r="G18" s="39">
        <f>SUM(G10:G17)</f>
        <v>70200</v>
      </c>
      <c r="H18" s="48"/>
    </row>
    <row r="19" spans="1:15" x14ac:dyDescent="0.4">
      <c r="A19" s="40"/>
      <c r="B19" s="22"/>
      <c r="C19" s="35"/>
      <c r="D19" s="35"/>
      <c r="E19" s="35"/>
      <c r="F19" s="35"/>
      <c r="G19" s="35"/>
      <c r="H19" s="24" t="s">
        <v>490</v>
      </c>
    </row>
    <row r="20" spans="1:15" s="5" customFormat="1" x14ac:dyDescent="0.4">
      <c r="A20" s="41"/>
      <c r="B20" s="38" t="s">
        <v>492</v>
      </c>
      <c r="C20" s="39">
        <f>C18+C8</f>
        <v>94644.510000000009</v>
      </c>
      <c r="D20" s="39">
        <f t="shared" ref="D20:F20" si="3">D18+D8</f>
        <v>86993.790000000008</v>
      </c>
      <c r="E20" s="39">
        <f t="shared" si="3"/>
        <v>109623.44</v>
      </c>
      <c r="F20" s="39">
        <f t="shared" si="3"/>
        <v>97656.580000000016</v>
      </c>
      <c r="G20" s="39">
        <f>G18+G8</f>
        <v>126802</v>
      </c>
      <c r="H20" s="24">
        <f t="shared" si="0"/>
        <v>0.1567051718136194</v>
      </c>
      <c r="I20" s="3"/>
      <c r="J20" s="3"/>
      <c r="K20" s="3"/>
      <c r="L20" s="3"/>
      <c r="M20" s="3"/>
      <c r="N20" s="3"/>
      <c r="O20" s="3"/>
    </row>
  </sheetData>
  <mergeCells count="1">
    <mergeCell ref="E1:F1"/>
  </mergeCells>
  <pageMargins left="0.25" right="0" top="0.5" bottom="0" header="0.5" footer="0.5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89"/>
  <sheetViews>
    <sheetView showGridLines="0" zoomScaleNormal="100" workbookViewId="0">
      <selection sqref="A1:G39"/>
    </sheetView>
  </sheetViews>
  <sheetFormatPr defaultColWidth="9.1328125" defaultRowHeight="13.15" x14ac:dyDescent="0.4"/>
  <cols>
    <col min="1" max="1" width="10.86328125" style="32" customWidth="1"/>
    <col min="2" max="2" width="29.73046875" style="1" bestFit="1" customWidth="1"/>
    <col min="3" max="7" width="9.86328125" style="2" bestFit="1" customWidth="1"/>
    <col min="8" max="8" width="5.86328125" style="51" bestFit="1" customWidth="1"/>
    <col min="9" max="15" width="14.73046875" style="2" customWidth="1"/>
    <col min="16" max="16384" width="9.1328125" style="1"/>
  </cols>
  <sheetData>
    <row r="1" spans="1:15" x14ac:dyDescent="0.4">
      <c r="A1" s="4"/>
      <c r="B1" s="5"/>
      <c r="C1" s="74" t="s">
        <v>483</v>
      </c>
      <c r="D1" s="74" t="s">
        <v>484</v>
      </c>
      <c r="E1" s="103" t="s">
        <v>485</v>
      </c>
      <c r="F1" s="103"/>
      <c r="G1" s="74" t="s">
        <v>541</v>
      </c>
      <c r="H1" s="47"/>
      <c r="I1" s="3"/>
      <c r="J1" s="3"/>
      <c r="K1" s="3"/>
      <c r="L1" s="3"/>
      <c r="M1" s="3"/>
      <c r="N1" s="3"/>
      <c r="O1" s="3"/>
    </row>
    <row r="2" spans="1:15" s="60" customFormat="1" ht="26.25" x14ac:dyDescent="0.4">
      <c r="A2" s="73" t="s">
        <v>0</v>
      </c>
      <c r="B2" s="58" t="s">
        <v>1</v>
      </c>
      <c r="C2" s="68" t="s">
        <v>3</v>
      </c>
      <c r="D2" s="68" t="s">
        <v>3</v>
      </c>
      <c r="E2" s="68" t="s">
        <v>2</v>
      </c>
      <c r="F2" s="68" t="s">
        <v>3</v>
      </c>
      <c r="G2" s="68" t="s">
        <v>486</v>
      </c>
      <c r="H2" s="68"/>
      <c r="I2" s="59"/>
      <c r="J2" s="59"/>
      <c r="K2" s="59"/>
      <c r="L2" s="59"/>
      <c r="M2" s="59"/>
      <c r="N2" s="59"/>
      <c r="O2" s="59"/>
    </row>
    <row r="3" spans="1:15" x14ac:dyDescent="0.4">
      <c r="A3" s="34" t="s">
        <v>269</v>
      </c>
      <c r="B3" s="22" t="s">
        <v>270</v>
      </c>
      <c r="C3" s="35">
        <v>273887.31</v>
      </c>
      <c r="D3" s="35">
        <v>319150.73</v>
      </c>
      <c r="E3" s="35">
        <v>377308</v>
      </c>
      <c r="F3" s="35">
        <v>328840.98</v>
      </c>
      <c r="G3" s="35">
        <v>457315.36</v>
      </c>
      <c r="H3" s="24">
        <f>(G3-E3)/E3</f>
        <v>0.21204787600580954</v>
      </c>
      <c r="I3" s="33"/>
      <c r="J3" s="33"/>
      <c r="K3" s="33"/>
      <c r="L3" s="33"/>
      <c r="M3" s="33"/>
      <c r="N3" s="33"/>
      <c r="O3" s="33"/>
    </row>
    <row r="4" spans="1:15" x14ac:dyDescent="0.4">
      <c r="A4" s="34" t="s">
        <v>271</v>
      </c>
      <c r="B4" s="22" t="s">
        <v>235</v>
      </c>
      <c r="C4" s="35">
        <v>2080</v>
      </c>
      <c r="D4" s="35">
        <v>756</v>
      </c>
      <c r="E4" s="35">
        <v>3500</v>
      </c>
      <c r="F4" s="35">
        <v>8157</v>
      </c>
      <c r="G4" s="35">
        <v>4900</v>
      </c>
      <c r="H4" s="24">
        <f t="shared" ref="H4:H39" si="0">(G4-E4)/E4</f>
        <v>0.4</v>
      </c>
      <c r="I4" s="33"/>
      <c r="J4" s="33"/>
      <c r="K4" s="33"/>
      <c r="L4" s="33"/>
      <c r="M4" s="33"/>
      <c r="N4" s="33"/>
      <c r="O4" s="33"/>
    </row>
    <row r="5" spans="1:15" x14ac:dyDescent="0.4">
      <c r="A5" s="34" t="s">
        <v>272</v>
      </c>
      <c r="B5" s="22" t="s">
        <v>273</v>
      </c>
      <c r="C5" s="35">
        <v>2650</v>
      </c>
      <c r="D5" s="35">
        <v>4050</v>
      </c>
      <c r="E5" s="35">
        <v>4500</v>
      </c>
      <c r="F5" s="35">
        <v>3450</v>
      </c>
      <c r="G5" s="35">
        <v>6000</v>
      </c>
      <c r="H5" s="24">
        <f t="shared" si="0"/>
        <v>0.33333333333333331</v>
      </c>
    </row>
    <row r="6" spans="1:15" x14ac:dyDescent="0.4">
      <c r="A6" s="34" t="s">
        <v>274</v>
      </c>
      <c r="B6" s="22" t="s">
        <v>275</v>
      </c>
      <c r="C6" s="35">
        <v>14650.63</v>
      </c>
      <c r="D6" s="35">
        <v>8938.2099999999991</v>
      </c>
      <c r="E6" s="35">
        <v>6000</v>
      </c>
      <c r="F6" s="35">
        <v>5984.99</v>
      </c>
      <c r="G6" s="35">
        <v>8000</v>
      </c>
      <c r="H6" s="24">
        <f t="shared" si="0"/>
        <v>0.33333333333333331</v>
      </c>
    </row>
    <row r="7" spans="1:15" x14ac:dyDescent="0.4">
      <c r="A7" s="34" t="s">
        <v>276</v>
      </c>
      <c r="B7" s="22" t="s">
        <v>277</v>
      </c>
      <c r="C7" s="35">
        <v>2931.16</v>
      </c>
      <c r="D7" s="35">
        <v>2261.84</v>
      </c>
      <c r="E7" s="35">
        <v>2500</v>
      </c>
      <c r="F7" s="35">
        <v>1430.96</v>
      </c>
      <c r="G7" s="35">
        <v>2500</v>
      </c>
      <c r="H7" s="24">
        <f t="shared" si="0"/>
        <v>0</v>
      </c>
    </row>
    <row r="8" spans="1:15" x14ac:dyDescent="0.4">
      <c r="A8" s="34" t="s">
        <v>278</v>
      </c>
      <c r="B8" s="22" t="s">
        <v>194</v>
      </c>
      <c r="C8" s="35">
        <v>21341</v>
      </c>
      <c r="D8" s="35">
        <v>24529.22</v>
      </c>
      <c r="E8" s="35">
        <v>29410</v>
      </c>
      <c r="F8" s="35">
        <v>24818.36</v>
      </c>
      <c r="G8" s="35">
        <v>35675</v>
      </c>
      <c r="H8" s="24">
        <f t="shared" si="0"/>
        <v>0.21302278136688202</v>
      </c>
    </row>
    <row r="9" spans="1:15" x14ac:dyDescent="0.4">
      <c r="A9" s="34" t="s">
        <v>279</v>
      </c>
      <c r="B9" s="22" t="s">
        <v>159</v>
      </c>
      <c r="C9" s="35">
        <v>8145.71</v>
      </c>
      <c r="D9" s="35">
        <v>7140.35</v>
      </c>
      <c r="E9" s="35">
        <v>12224</v>
      </c>
      <c r="F9" s="35">
        <v>10781.78</v>
      </c>
      <c r="G9" s="35">
        <v>15360</v>
      </c>
      <c r="H9" s="24">
        <f t="shared" si="0"/>
        <v>0.25654450261780104</v>
      </c>
    </row>
    <row r="10" spans="1:15" x14ac:dyDescent="0.4">
      <c r="A10" s="34" t="s">
        <v>280</v>
      </c>
      <c r="B10" s="22" t="s">
        <v>161</v>
      </c>
      <c r="C10" s="35">
        <v>20115.150000000001</v>
      </c>
      <c r="D10" s="35">
        <v>25968.99</v>
      </c>
      <c r="E10" s="35">
        <v>61140.959999999999</v>
      </c>
      <c r="F10" s="35">
        <v>39826.58</v>
      </c>
      <c r="G10" s="35">
        <v>72425</v>
      </c>
      <c r="H10" s="24">
        <f t="shared" si="0"/>
        <v>0.18455778254054239</v>
      </c>
    </row>
    <row r="11" spans="1:15" x14ac:dyDescent="0.4">
      <c r="A11" s="34" t="s">
        <v>289</v>
      </c>
      <c r="B11" s="22" t="s">
        <v>176</v>
      </c>
      <c r="C11" s="35">
        <v>7036.64</v>
      </c>
      <c r="D11" s="35">
        <v>6495.49</v>
      </c>
      <c r="E11" s="35">
        <v>11700</v>
      </c>
      <c r="F11" s="35">
        <v>8741.51</v>
      </c>
      <c r="G11" s="35">
        <v>16500</v>
      </c>
      <c r="H11" s="24">
        <f>(G11-E11)/E11</f>
        <v>0.41025641025641024</v>
      </c>
    </row>
    <row r="12" spans="1:15" ht="15.75" customHeight="1" x14ac:dyDescent="0.4">
      <c r="A12" s="34"/>
      <c r="B12" s="38" t="s">
        <v>518</v>
      </c>
      <c r="C12" s="39">
        <f>SUM(C3:C11)</f>
        <v>352837.60000000003</v>
      </c>
      <c r="D12" s="39">
        <f t="shared" ref="D12:F12" si="1">SUM(D3:D11)</f>
        <v>399290.82999999996</v>
      </c>
      <c r="E12" s="39">
        <f t="shared" si="1"/>
        <v>508282.96</v>
      </c>
      <c r="F12" s="39">
        <f t="shared" si="1"/>
        <v>432032.16000000003</v>
      </c>
      <c r="G12" s="39">
        <f>SUM(G3:G11)</f>
        <v>618675.36</v>
      </c>
      <c r="H12" s="42"/>
    </row>
    <row r="13" spans="1:15" x14ac:dyDescent="0.4">
      <c r="A13" s="34"/>
      <c r="B13" s="22"/>
      <c r="C13" s="35"/>
      <c r="D13" s="35"/>
      <c r="E13" s="35"/>
      <c r="F13" s="35"/>
      <c r="G13" s="35"/>
      <c r="H13" s="24"/>
    </row>
    <row r="14" spans="1:15" x14ac:dyDescent="0.4">
      <c r="A14" s="34" t="s">
        <v>281</v>
      </c>
      <c r="B14" s="22" t="s">
        <v>282</v>
      </c>
      <c r="C14" s="35">
        <v>0</v>
      </c>
      <c r="D14" s="35">
        <v>67</v>
      </c>
      <c r="E14" s="35">
        <v>1000</v>
      </c>
      <c r="F14" s="35">
        <v>0</v>
      </c>
      <c r="G14" s="35">
        <v>500</v>
      </c>
      <c r="H14" s="24">
        <f t="shared" si="0"/>
        <v>-0.5</v>
      </c>
    </row>
    <row r="15" spans="1:15" x14ac:dyDescent="0.4">
      <c r="A15" s="34" t="s">
        <v>283</v>
      </c>
      <c r="B15" s="22" t="s">
        <v>163</v>
      </c>
      <c r="C15" s="35">
        <v>2457.84</v>
      </c>
      <c r="D15" s="35">
        <v>3862.44</v>
      </c>
      <c r="E15" s="35">
        <v>2500</v>
      </c>
      <c r="F15" s="35">
        <v>819.14</v>
      </c>
      <c r="G15" s="35">
        <v>1500</v>
      </c>
      <c r="H15" s="24">
        <f t="shared" si="0"/>
        <v>-0.4</v>
      </c>
    </row>
    <row r="16" spans="1:15" x14ac:dyDescent="0.4">
      <c r="A16" s="34" t="s">
        <v>284</v>
      </c>
      <c r="B16" s="22" t="s">
        <v>203</v>
      </c>
      <c r="C16" s="35">
        <v>972.88</v>
      </c>
      <c r="D16" s="35">
        <v>1133.99</v>
      </c>
      <c r="E16" s="35">
        <v>1000</v>
      </c>
      <c r="F16" s="35">
        <v>1107.47</v>
      </c>
      <c r="G16" s="35">
        <v>1500</v>
      </c>
      <c r="H16" s="24">
        <f t="shared" si="0"/>
        <v>0.5</v>
      </c>
    </row>
    <row r="17" spans="1:8" x14ac:dyDescent="0.4">
      <c r="A17" s="34" t="s">
        <v>285</v>
      </c>
      <c r="B17" s="22" t="s">
        <v>166</v>
      </c>
      <c r="C17" s="35">
        <v>3419.44</v>
      </c>
      <c r="D17" s="35">
        <v>3938.35</v>
      </c>
      <c r="E17" s="35">
        <v>4000</v>
      </c>
      <c r="F17" s="35">
        <v>4569.49</v>
      </c>
      <c r="G17" s="35">
        <v>5000</v>
      </c>
      <c r="H17" s="24">
        <f t="shared" si="0"/>
        <v>0.25</v>
      </c>
    </row>
    <row r="18" spans="1:8" x14ac:dyDescent="0.4">
      <c r="A18" s="34" t="s">
        <v>286</v>
      </c>
      <c r="B18" s="22" t="s">
        <v>168</v>
      </c>
      <c r="C18" s="35">
        <v>207.96</v>
      </c>
      <c r="D18" s="35">
        <v>3999.85</v>
      </c>
      <c r="E18" s="35">
        <v>2040</v>
      </c>
      <c r="F18" s="35">
        <v>2246.81</v>
      </c>
      <c r="G18" s="35">
        <v>4000</v>
      </c>
      <c r="H18" s="24">
        <f t="shared" si="0"/>
        <v>0.96078431372549022</v>
      </c>
    </row>
    <row r="19" spans="1:8" x14ac:dyDescent="0.4">
      <c r="A19" s="34" t="s">
        <v>287</v>
      </c>
      <c r="B19" s="22" t="s">
        <v>170</v>
      </c>
      <c r="C19" s="35">
        <v>18029.18</v>
      </c>
      <c r="D19" s="35">
        <v>12578.746999999999</v>
      </c>
      <c r="E19" s="35">
        <v>43000</v>
      </c>
      <c r="F19" s="35">
        <v>40821.69</v>
      </c>
      <c r="G19" s="35">
        <v>45000</v>
      </c>
      <c r="H19" s="24">
        <f t="shared" si="0"/>
        <v>4.6511627906976744E-2</v>
      </c>
    </row>
    <row r="20" spans="1:8" x14ac:dyDescent="0.4">
      <c r="A20" s="34" t="s">
        <v>288</v>
      </c>
      <c r="B20" s="22" t="s">
        <v>214</v>
      </c>
      <c r="C20" s="35">
        <v>9308</v>
      </c>
      <c r="D20" s="35">
        <v>8806.93</v>
      </c>
      <c r="E20" s="35">
        <v>9700</v>
      </c>
      <c r="F20" s="35">
        <v>9628.51</v>
      </c>
      <c r="G20" s="35">
        <v>10000</v>
      </c>
      <c r="H20" s="24">
        <f t="shared" si="0"/>
        <v>3.0927835051546393E-2</v>
      </c>
    </row>
    <row r="21" spans="1:8" x14ac:dyDescent="0.4">
      <c r="A21" s="34" t="s">
        <v>290</v>
      </c>
      <c r="B21" s="22" t="s">
        <v>217</v>
      </c>
      <c r="C21" s="35">
        <v>300</v>
      </c>
      <c r="D21" s="35">
        <v>200</v>
      </c>
      <c r="E21" s="35">
        <v>500</v>
      </c>
      <c r="F21" s="35">
        <v>100</v>
      </c>
      <c r="G21" s="35">
        <v>300</v>
      </c>
      <c r="H21" s="24">
        <f t="shared" si="0"/>
        <v>-0.4</v>
      </c>
    </row>
    <row r="22" spans="1:8" x14ac:dyDescent="0.4">
      <c r="A22" s="34" t="s">
        <v>291</v>
      </c>
      <c r="B22" s="22" t="s">
        <v>292</v>
      </c>
      <c r="C22" s="35">
        <v>907.79</v>
      </c>
      <c r="D22" s="35">
        <v>200</v>
      </c>
      <c r="E22" s="35">
        <v>1200</v>
      </c>
      <c r="F22" s="35">
        <v>633</v>
      </c>
      <c r="G22" s="35">
        <v>1000</v>
      </c>
      <c r="H22" s="24">
        <f t="shared" si="0"/>
        <v>-0.16666666666666666</v>
      </c>
    </row>
    <row r="23" spans="1:8" x14ac:dyDescent="0.4">
      <c r="A23" s="34" t="s">
        <v>293</v>
      </c>
      <c r="B23" s="22" t="s">
        <v>184</v>
      </c>
      <c r="C23" s="35">
        <v>5260.65</v>
      </c>
      <c r="D23" s="35">
        <v>4649.0200000000004</v>
      </c>
      <c r="E23" s="35">
        <v>6000</v>
      </c>
      <c r="F23" s="35">
        <v>4069.16</v>
      </c>
      <c r="G23" s="35">
        <v>6000</v>
      </c>
      <c r="H23" s="24">
        <f t="shared" si="0"/>
        <v>0</v>
      </c>
    </row>
    <row r="24" spans="1:8" x14ac:dyDescent="0.4">
      <c r="A24" s="34" t="s">
        <v>294</v>
      </c>
      <c r="B24" s="22" t="s">
        <v>295</v>
      </c>
      <c r="C24" s="35">
        <v>611.25</v>
      </c>
      <c r="D24" s="35">
        <v>535</v>
      </c>
      <c r="E24" s="35">
        <v>1000</v>
      </c>
      <c r="F24" s="35">
        <v>385</v>
      </c>
      <c r="G24" s="35">
        <v>750</v>
      </c>
      <c r="H24" s="24">
        <f t="shared" si="0"/>
        <v>-0.25</v>
      </c>
    </row>
    <row r="25" spans="1:8" x14ac:dyDescent="0.4">
      <c r="A25" s="34" t="s">
        <v>296</v>
      </c>
      <c r="B25" s="22" t="s">
        <v>297</v>
      </c>
      <c r="C25" s="35">
        <v>0</v>
      </c>
      <c r="D25" s="35">
        <v>0</v>
      </c>
      <c r="E25" s="35">
        <v>250</v>
      </c>
      <c r="F25" s="35">
        <v>0</v>
      </c>
      <c r="G25" s="35">
        <v>250</v>
      </c>
      <c r="H25" s="24">
        <f t="shared" si="0"/>
        <v>0</v>
      </c>
    </row>
    <row r="26" spans="1:8" x14ac:dyDescent="0.4">
      <c r="A26" s="34" t="s">
        <v>298</v>
      </c>
      <c r="B26" s="22" t="s">
        <v>299</v>
      </c>
      <c r="C26" s="35">
        <v>96544.5</v>
      </c>
      <c r="D26" s="35">
        <v>103369</v>
      </c>
      <c r="E26" s="35">
        <v>100000</v>
      </c>
      <c r="F26" s="35">
        <v>78955</v>
      </c>
      <c r="G26" s="35">
        <v>100000</v>
      </c>
      <c r="H26" s="24">
        <f t="shared" si="0"/>
        <v>0</v>
      </c>
    </row>
    <row r="27" spans="1:8" x14ac:dyDescent="0.4">
      <c r="A27" s="34" t="s">
        <v>300</v>
      </c>
      <c r="B27" s="22" t="s">
        <v>301</v>
      </c>
      <c r="C27" s="35">
        <v>0</v>
      </c>
      <c r="D27" s="35">
        <v>1419.31</v>
      </c>
      <c r="E27" s="35">
        <v>1500</v>
      </c>
      <c r="F27" s="35">
        <v>179.92</v>
      </c>
      <c r="G27" s="35">
        <v>1000</v>
      </c>
      <c r="H27" s="24">
        <f t="shared" si="0"/>
        <v>-0.33333333333333331</v>
      </c>
    </row>
    <row r="28" spans="1:8" x14ac:dyDescent="0.4">
      <c r="A28" s="34" t="s">
        <v>302</v>
      </c>
      <c r="B28" s="22" t="s">
        <v>303</v>
      </c>
      <c r="C28" s="35">
        <v>378</v>
      </c>
      <c r="D28" s="35">
        <v>135</v>
      </c>
      <c r="E28" s="35">
        <v>300</v>
      </c>
      <c r="F28" s="35">
        <v>75.599999999999994</v>
      </c>
      <c r="G28" s="35">
        <v>300</v>
      </c>
      <c r="H28" s="24">
        <f t="shared" si="0"/>
        <v>0</v>
      </c>
    </row>
    <row r="29" spans="1:8" x14ac:dyDescent="0.4">
      <c r="A29" s="34" t="s">
        <v>569</v>
      </c>
      <c r="B29" s="22" t="s">
        <v>570</v>
      </c>
      <c r="C29" s="35"/>
      <c r="D29" s="35"/>
      <c r="E29" s="35"/>
      <c r="F29" s="35">
        <v>34860</v>
      </c>
      <c r="G29" s="35">
        <v>27497.78</v>
      </c>
      <c r="H29" s="24"/>
    </row>
    <row r="30" spans="1:8" x14ac:dyDescent="0.4">
      <c r="A30" s="34" t="s">
        <v>304</v>
      </c>
      <c r="B30" s="22" t="s">
        <v>186</v>
      </c>
      <c r="C30" s="35">
        <v>16907.61</v>
      </c>
      <c r="D30" s="35">
        <v>18569.18</v>
      </c>
      <c r="E30" s="35">
        <v>20000</v>
      </c>
      <c r="F30" s="35">
        <v>30807.29</v>
      </c>
      <c r="G30" s="35">
        <v>35000</v>
      </c>
      <c r="H30" s="24">
        <f t="shared" si="0"/>
        <v>0.75</v>
      </c>
    </row>
    <row r="31" spans="1:8" x14ac:dyDescent="0.4">
      <c r="A31" s="34" t="s">
        <v>305</v>
      </c>
      <c r="B31" s="22" t="s">
        <v>188</v>
      </c>
      <c r="C31" s="35">
        <v>9173.66</v>
      </c>
      <c r="D31" s="35">
        <v>10276.74</v>
      </c>
      <c r="E31" s="35">
        <v>6000</v>
      </c>
      <c r="F31" s="35">
        <v>5654.17</v>
      </c>
      <c r="G31" s="35">
        <v>6000</v>
      </c>
      <c r="H31" s="24">
        <f t="shared" si="0"/>
        <v>0</v>
      </c>
    </row>
    <row r="32" spans="1:8" x14ac:dyDescent="0.4">
      <c r="A32" s="34" t="s">
        <v>306</v>
      </c>
      <c r="B32" s="22" t="s">
        <v>244</v>
      </c>
      <c r="C32" s="35">
        <v>723.9</v>
      </c>
      <c r="D32" s="35">
        <v>701.99</v>
      </c>
      <c r="E32" s="35">
        <v>1200</v>
      </c>
      <c r="F32" s="35">
        <v>1560.25</v>
      </c>
      <c r="G32" s="35">
        <v>2000</v>
      </c>
      <c r="H32" s="24">
        <f t="shared" si="0"/>
        <v>0.66666666666666663</v>
      </c>
    </row>
    <row r="33" spans="1:15" x14ac:dyDescent="0.4">
      <c r="A33" s="34" t="s">
        <v>307</v>
      </c>
      <c r="B33" s="22" t="s">
        <v>308</v>
      </c>
      <c r="C33" s="35">
        <v>10222.950000000001</v>
      </c>
      <c r="D33" s="35">
        <v>58930.37</v>
      </c>
      <c r="E33" s="35">
        <v>8800</v>
      </c>
      <c r="F33" s="35">
        <v>1907.66</v>
      </c>
      <c r="G33" s="35">
        <v>8800</v>
      </c>
      <c r="H33" s="24">
        <f t="shared" si="0"/>
        <v>0</v>
      </c>
    </row>
    <row r="34" spans="1:15" x14ac:dyDescent="0.4">
      <c r="A34" s="34" t="s">
        <v>309</v>
      </c>
      <c r="B34" s="22" t="s">
        <v>310</v>
      </c>
      <c r="C34" s="35">
        <v>3000</v>
      </c>
      <c r="D34" s="35">
        <v>3000</v>
      </c>
      <c r="E34" s="35">
        <v>4000</v>
      </c>
      <c r="F34" s="35">
        <v>3000</v>
      </c>
      <c r="G34" s="35">
        <v>4000</v>
      </c>
      <c r="H34" s="24">
        <f t="shared" si="0"/>
        <v>0</v>
      </c>
    </row>
    <row r="35" spans="1:15" x14ac:dyDescent="0.4">
      <c r="A35" s="34" t="s">
        <v>311</v>
      </c>
      <c r="B35" s="22" t="s">
        <v>312</v>
      </c>
      <c r="C35" s="35">
        <v>522.01</v>
      </c>
      <c r="D35" s="35">
        <v>424</v>
      </c>
      <c r="E35" s="35">
        <v>700</v>
      </c>
      <c r="F35" s="35">
        <v>158.62</v>
      </c>
      <c r="G35" s="35">
        <v>500</v>
      </c>
      <c r="H35" s="24">
        <f t="shared" si="0"/>
        <v>-0.2857142857142857</v>
      </c>
    </row>
    <row r="36" spans="1:15" x14ac:dyDescent="0.4">
      <c r="A36" s="34"/>
      <c r="B36" s="38" t="s">
        <v>517</v>
      </c>
      <c r="C36" s="39">
        <f>SUM(C14:C35)</f>
        <v>178947.62</v>
      </c>
      <c r="D36" s="39">
        <f>SUM(D14:D35)</f>
        <v>236796.91699999996</v>
      </c>
      <c r="E36" s="39">
        <f>SUM(E14:E35)</f>
        <v>214690</v>
      </c>
      <c r="F36" s="39">
        <f>SUM(F14:F35)</f>
        <v>221538.78000000006</v>
      </c>
      <c r="G36" s="39">
        <f>SUM(G14:G35)</f>
        <v>260897.78</v>
      </c>
      <c r="H36" s="24">
        <f t="shared" si="0"/>
        <v>0.21523023894918253</v>
      </c>
    </row>
    <row r="37" spans="1:15" x14ac:dyDescent="0.4">
      <c r="A37" s="34"/>
      <c r="B37" s="22"/>
      <c r="C37" s="35"/>
      <c r="D37" s="35"/>
      <c r="E37" s="35"/>
      <c r="F37" s="35"/>
      <c r="G37" s="35"/>
      <c r="H37" s="48"/>
    </row>
    <row r="38" spans="1:15" x14ac:dyDescent="0.4">
      <c r="A38" s="34"/>
      <c r="B38" s="22"/>
      <c r="C38" s="35"/>
      <c r="D38" s="35"/>
      <c r="E38" s="35"/>
      <c r="F38" s="35"/>
      <c r="G38" s="35"/>
      <c r="H38" s="48"/>
    </row>
    <row r="39" spans="1:15" s="5" customFormat="1" x14ac:dyDescent="0.4">
      <c r="A39" s="37"/>
      <c r="B39" s="38" t="s">
        <v>491</v>
      </c>
      <c r="C39" s="39">
        <f>C12+C36</f>
        <v>531785.22</v>
      </c>
      <c r="D39" s="39">
        <f>D12+D36</f>
        <v>636087.74699999997</v>
      </c>
      <c r="E39" s="39">
        <f>E12+E36</f>
        <v>722972.96</v>
      </c>
      <c r="F39" s="39">
        <f>F12+F36</f>
        <v>653570.94000000006</v>
      </c>
      <c r="G39" s="39">
        <f>G12+G36</f>
        <v>879573.14</v>
      </c>
      <c r="H39" s="24">
        <f t="shared" si="0"/>
        <v>0.21660586033535759</v>
      </c>
      <c r="I39" s="3"/>
      <c r="J39" s="3"/>
      <c r="K39" s="3"/>
      <c r="L39" s="3"/>
      <c r="M39" s="3"/>
      <c r="N39" s="3"/>
      <c r="O39" s="3"/>
    </row>
    <row r="40" spans="1:15" x14ac:dyDescent="0.4">
      <c r="A40" s="46"/>
    </row>
    <row r="41" spans="1:15" x14ac:dyDescent="0.4">
      <c r="A41" s="46"/>
    </row>
    <row r="42" spans="1:15" x14ac:dyDescent="0.4">
      <c r="A42" s="46"/>
    </row>
    <row r="43" spans="1:15" x14ac:dyDescent="0.4">
      <c r="A43" s="46"/>
    </row>
    <row r="44" spans="1:15" x14ac:dyDescent="0.4">
      <c r="A44" s="46"/>
    </row>
    <row r="45" spans="1:15" x14ac:dyDescent="0.4">
      <c r="A45" s="46"/>
    </row>
    <row r="46" spans="1:15" x14ac:dyDescent="0.4">
      <c r="A46" s="46"/>
    </row>
    <row r="47" spans="1:15" x14ac:dyDescent="0.4">
      <c r="A47" s="46"/>
    </row>
    <row r="48" spans="1:15" x14ac:dyDescent="0.4">
      <c r="A48" s="46"/>
    </row>
    <row r="49" spans="1:1" x14ac:dyDescent="0.4">
      <c r="A49" s="46"/>
    </row>
    <row r="50" spans="1:1" x14ac:dyDescent="0.4">
      <c r="A50" s="46"/>
    </row>
    <row r="51" spans="1:1" x14ac:dyDescent="0.4">
      <c r="A51" s="46"/>
    </row>
    <row r="52" spans="1:1" x14ac:dyDescent="0.4">
      <c r="A52" s="46"/>
    </row>
    <row r="53" spans="1:1" x14ac:dyDescent="0.4">
      <c r="A53" s="46"/>
    </row>
    <row r="54" spans="1:1" x14ac:dyDescent="0.4">
      <c r="A54" s="46"/>
    </row>
    <row r="55" spans="1:1" x14ac:dyDescent="0.4">
      <c r="A55" s="46"/>
    </row>
    <row r="56" spans="1:1" x14ac:dyDescent="0.4">
      <c r="A56" s="46"/>
    </row>
    <row r="57" spans="1:1" x14ac:dyDescent="0.4">
      <c r="A57" s="46"/>
    </row>
    <row r="58" spans="1:1" x14ac:dyDescent="0.4">
      <c r="A58" s="46"/>
    </row>
    <row r="59" spans="1:1" x14ac:dyDescent="0.4">
      <c r="A59" s="46"/>
    </row>
    <row r="60" spans="1:1" x14ac:dyDescent="0.4">
      <c r="A60" s="46"/>
    </row>
    <row r="61" spans="1:1" x14ac:dyDescent="0.4">
      <c r="A61" s="46"/>
    </row>
    <row r="62" spans="1:1" x14ac:dyDescent="0.4">
      <c r="A62" s="46"/>
    </row>
    <row r="63" spans="1:1" x14ac:dyDescent="0.4">
      <c r="A63" s="46"/>
    </row>
    <row r="64" spans="1:1" x14ac:dyDescent="0.4">
      <c r="A64" s="46"/>
    </row>
    <row r="65" spans="1:1" x14ac:dyDescent="0.4">
      <c r="A65" s="46"/>
    </row>
    <row r="66" spans="1:1" x14ac:dyDescent="0.4">
      <c r="A66" s="46"/>
    </row>
    <row r="67" spans="1:1" x14ac:dyDescent="0.4">
      <c r="A67" s="46"/>
    </row>
    <row r="68" spans="1:1" x14ac:dyDescent="0.4">
      <c r="A68" s="46"/>
    </row>
    <row r="69" spans="1:1" x14ac:dyDescent="0.4">
      <c r="A69" s="46"/>
    </row>
    <row r="70" spans="1:1" x14ac:dyDescent="0.4">
      <c r="A70" s="46"/>
    </row>
    <row r="71" spans="1:1" x14ac:dyDescent="0.4">
      <c r="A71" s="46"/>
    </row>
    <row r="72" spans="1:1" x14ac:dyDescent="0.4">
      <c r="A72" s="46"/>
    </row>
    <row r="73" spans="1:1" x14ac:dyDescent="0.4">
      <c r="A73" s="46"/>
    </row>
    <row r="74" spans="1:1" x14ac:dyDescent="0.4">
      <c r="A74" s="46"/>
    </row>
    <row r="75" spans="1:1" x14ac:dyDescent="0.4">
      <c r="A75" s="46"/>
    </row>
    <row r="76" spans="1:1" x14ac:dyDescent="0.4">
      <c r="A76" s="46"/>
    </row>
    <row r="77" spans="1:1" x14ac:dyDescent="0.4">
      <c r="A77" s="46"/>
    </row>
    <row r="78" spans="1:1" x14ac:dyDescent="0.4">
      <c r="A78" s="46"/>
    </row>
    <row r="79" spans="1:1" x14ac:dyDescent="0.4">
      <c r="A79" s="46"/>
    </row>
    <row r="80" spans="1:1" x14ac:dyDescent="0.4">
      <c r="A80" s="46"/>
    </row>
    <row r="81" spans="1:1" x14ac:dyDescent="0.4">
      <c r="A81" s="46"/>
    </row>
    <row r="82" spans="1:1" x14ac:dyDescent="0.4">
      <c r="A82" s="46"/>
    </row>
    <row r="83" spans="1:1" x14ac:dyDescent="0.4">
      <c r="A83" s="46"/>
    </row>
    <row r="84" spans="1:1" x14ac:dyDescent="0.4">
      <c r="A84" s="46"/>
    </row>
    <row r="85" spans="1:1" x14ac:dyDescent="0.4">
      <c r="A85" s="46"/>
    </row>
    <row r="86" spans="1:1" x14ac:dyDescent="0.4">
      <c r="A86" s="46"/>
    </row>
    <row r="87" spans="1:1" x14ac:dyDescent="0.4">
      <c r="A87" s="46"/>
    </row>
    <row r="88" spans="1:1" x14ac:dyDescent="0.4">
      <c r="A88" s="46"/>
    </row>
    <row r="89" spans="1:1" x14ac:dyDescent="0.4">
      <c r="A89" s="46"/>
    </row>
    <row r="90" spans="1:1" x14ac:dyDescent="0.4">
      <c r="A90" s="46"/>
    </row>
    <row r="91" spans="1:1" x14ac:dyDescent="0.4">
      <c r="A91" s="46"/>
    </row>
    <row r="92" spans="1:1" x14ac:dyDescent="0.4">
      <c r="A92" s="46"/>
    </row>
    <row r="93" spans="1:1" x14ac:dyDescent="0.4">
      <c r="A93" s="46"/>
    </row>
    <row r="94" spans="1:1" x14ac:dyDescent="0.4">
      <c r="A94" s="46"/>
    </row>
    <row r="95" spans="1:1" x14ac:dyDescent="0.4">
      <c r="A95" s="46"/>
    </row>
    <row r="96" spans="1:1" x14ac:dyDescent="0.4">
      <c r="A96" s="46"/>
    </row>
    <row r="97" spans="1:1" x14ac:dyDescent="0.4">
      <c r="A97" s="46"/>
    </row>
    <row r="98" spans="1:1" x14ac:dyDescent="0.4">
      <c r="A98" s="46"/>
    </row>
    <row r="99" spans="1:1" x14ac:dyDescent="0.4">
      <c r="A99" s="46"/>
    </row>
    <row r="100" spans="1:1" x14ac:dyDescent="0.4">
      <c r="A100" s="46"/>
    </row>
    <row r="101" spans="1:1" x14ac:dyDescent="0.4">
      <c r="A101" s="46"/>
    </row>
    <row r="102" spans="1:1" x14ac:dyDescent="0.4">
      <c r="A102" s="46"/>
    </row>
    <row r="103" spans="1:1" x14ac:dyDescent="0.4">
      <c r="A103" s="46"/>
    </row>
    <row r="104" spans="1:1" x14ac:dyDescent="0.4">
      <c r="A104" s="46"/>
    </row>
    <row r="105" spans="1:1" x14ac:dyDescent="0.4">
      <c r="A105" s="46"/>
    </row>
    <row r="106" spans="1:1" x14ac:dyDescent="0.4">
      <c r="A106" s="46"/>
    </row>
    <row r="107" spans="1:1" x14ac:dyDescent="0.4">
      <c r="A107" s="46"/>
    </row>
    <row r="108" spans="1:1" x14ac:dyDescent="0.4">
      <c r="A108" s="46"/>
    </row>
    <row r="109" spans="1:1" x14ac:dyDescent="0.4">
      <c r="A109" s="46"/>
    </row>
    <row r="110" spans="1:1" x14ac:dyDescent="0.4">
      <c r="A110" s="46"/>
    </row>
    <row r="111" spans="1:1" x14ac:dyDescent="0.4">
      <c r="A111" s="46"/>
    </row>
    <row r="112" spans="1:1" x14ac:dyDescent="0.4">
      <c r="A112" s="46"/>
    </row>
    <row r="113" spans="1:1" x14ac:dyDescent="0.4">
      <c r="A113" s="46"/>
    </row>
    <row r="114" spans="1:1" x14ac:dyDescent="0.4">
      <c r="A114" s="46"/>
    </row>
    <row r="115" spans="1:1" x14ac:dyDescent="0.4">
      <c r="A115" s="46"/>
    </row>
    <row r="116" spans="1:1" x14ac:dyDescent="0.4">
      <c r="A116" s="46"/>
    </row>
    <row r="117" spans="1:1" x14ac:dyDescent="0.4">
      <c r="A117" s="46"/>
    </row>
    <row r="118" spans="1:1" x14ac:dyDescent="0.4">
      <c r="A118" s="46"/>
    </row>
    <row r="119" spans="1:1" x14ac:dyDescent="0.4">
      <c r="A119" s="46"/>
    </row>
    <row r="120" spans="1:1" x14ac:dyDescent="0.4">
      <c r="A120" s="46"/>
    </row>
    <row r="121" spans="1:1" x14ac:dyDescent="0.4">
      <c r="A121" s="46"/>
    </row>
    <row r="122" spans="1:1" x14ac:dyDescent="0.4">
      <c r="A122" s="46"/>
    </row>
    <row r="123" spans="1:1" x14ac:dyDescent="0.4">
      <c r="A123" s="46"/>
    </row>
    <row r="124" spans="1:1" x14ac:dyDescent="0.4">
      <c r="A124" s="46"/>
    </row>
    <row r="125" spans="1:1" x14ac:dyDescent="0.4">
      <c r="A125" s="46"/>
    </row>
    <row r="126" spans="1:1" x14ac:dyDescent="0.4">
      <c r="A126" s="46"/>
    </row>
    <row r="127" spans="1:1" x14ac:dyDescent="0.4">
      <c r="A127" s="46"/>
    </row>
    <row r="128" spans="1:1" x14ac:dyDescent="0.4">
      <c r="A128" s="46"/>
    </row>
    <row r="129" spans="1:1" x14ac:dyDescent="0.4">
      <c r="A129" s="46"/>
    </row>
    <row r="130" spans="1:1" x14ac:dyDescent="0.4">
      <c r="A130" s="46"/>
    </row>
    <row r="131" spans="1:1" x14ac:dyDescent="0.4">
      <c r="A131" s="46"/>
    </row>
    <row r="132" spans="1:1" x14ac:dyDescent="0.4">
      <c r="A132" s="46"/>
    </row>
    <row r="133" spans="1:1" x14ac:dyDescent="0.4">
      <c r="A133" s="46"/>
    </row>
    <row r="134" spans="1:1" x14ac:dyDescent="0.4">
      <c r="A134" s="46"/>
    </row>
    <row r="135" spans="1:1" x14ac:dyDescent="0.4">
      <c r="A135" s="46"/>
    </row>
    <row r="136" spans="1:1" x14ac:dyDescent="0.4">
      <c r="A136" s="46"/>
    </row>
    <row r="137" spans="1:1" x14ac:dyDescent="0.4">
      <c r="A137" s="46"/>
    </row>
    <row r="138" spans="1:1" x14ac:dyDescent="0.4">
      <c r="A138" s="46"/>
    </row>
    <row r="139" spans="1:1" x14ac:dyDescent="0.4">
      <c r="A139" s="46"/>
    </row>
    <row r="140" spans="1:1" x14ac:dyDescent="0.4">
      <c r="A140" s="46"/>
    </row>
    <row r="141" spans="1:1" x14ac:dyDescent="0.4">
      <c r="A141" s="46"/>
    </row>
    <row r="142" spans="1:1" x14ac:dyDescent="0.4">
      <c r="A142" s="46"/>
    </row>
    <row r="143" spans="1:1" x14ac:dyDescent="0.4">
      <c r="A143" s="46"/>
    </row>
    <row r="144" spans="1:1" x14ac:dyDescent="0.4">
      <c r="A144" s="46"/>
    </row>
    <row r="145" spans="1:1" x14ac:dyDescent="0.4">
      <c r="A145" s="46"/>
    </row>
    <row r="146" spans="1:1" x14ac:dyDescent="0.4">
      <c r="A146" s="46"/>
    </row>
    <row r="147" spans="1:1" x14ac:dyDescent="0.4">
      <c r="A147" s="46"/>
    </row>
    <row r="148" spans="1:1" x14ac:dyDescent="0.4">
      <c r="A148" s="46"/>
    </row>
    <row r="149" spans="1:1" x14ac:dyDescent="0.4">
      <c r="A149" s="46"/>
    </row>
    <row r="150" spans="1:1" x14ac:dyDescent="0.4">
      <c r="A150" s="46"/>
    </row>
    <row r="151" spans="1:1" x14ac:dyDescent="0.4">
      <c r="A151" s="46"/>
    </row>
    <row r="152" spans="1:1" x14ac:dyDescent="0.4">
      <c r="A152" s="46"/>
    </row>
    <row r="153" spans="1:1" x14ac:dyDescent="0.4">
      <c r="A153" s="46"/>
    </row>
    <row r="154" spans="1:1" x14ac:dyDescent="0.4">
      <c r="A154" s="46"/>
    </row>
    <row r="155" spans="1:1" x14ac:dyDescent="0.4">
      <c r="A155" s="46"/>
    </row>
    <row r="156" spans="1:1" x14ac:dyDescent="0.4">
      <c r="A156" s="46"/>
    </row>
    <row r="157" spans="1:1" x14ac:dyDescent="0.4">
      <c r="A157" s="46"/>
    </row>
    <row r="158" spans="1:1" x14ac:dyDescent="0.4">
      <c r="A158" s="46"/>
    </row>
    <row r="159" spans="1:1" x14ac:dyDescent="0.4">
      <c r="A159" s="46"/>
    </row>
    <row r="160" spans="1:1" x14ac:dyDescent="0.4">
      <c r="A160" s="46"/>
    </row>
    <row r="161" spans="1:1" x14ac:dyDescent="0.4">
      <c r="A161" s="46"/>
    </row>
    <row r="162" spans="1:1" x14ac:dyDescent="0.4">
      <c r="A162" s="46"/>
    </row>
    <row r="163" spans="1:1" x14ac:dyDescent="0.4">
      <c r="A163" s="46"/>
    </row>
    <row r="164" spans="1:1" x14ac:dyDescent="0.4">
      <c r="A164" s="46"/>
    </row>
    <row r="165" spans="1:1" x14ac:dyDescent="0.4">
      <c r="A165" s="46"/>
    </row>
    <row r="166" spans="1:1" x14ac:dyDescent="0.4">
      <c r="A166" s="46"/>
    </row>
    <row r="167" spans="1:1" x14ac:dyDescent="0.4">
      <c r="A167" s="46"/>
    </row>
    <row r="168" spans="1:1" x14ac:dyDescent="0.4">
      <c r="A168" s="46"/>
    </row>
    <row r="169" spans="1:1" x14ac:dyDescent="0.4">
      <c r="A169" s="46"/>
    </row>
    <row r="170" spans="1:1" x14ac:dyDescent="0.4">
      <c r="A170" s="46"/>
    </row>
    <row r="171" spans="1:1" x14ac:dyDescent="0.4">
      <c r="A171" s="46"/>
    </row>
    <row r="172" spans="1:1" x14ac:dyDescent="0.4">
      <c r="A172" s="46"/>
    </row>
    <row r="173" spans="1:1" x14ac:dyDescent="0.4">
      <c r="A173" s="46"/>
    </row>
    <row r="174" spans="1:1" x14ac:dyDescent="0.4">
      <c r="A174" s="46"/>
    </row>
    <row r="175" spans="1:1" x14ac:dyDescent="0.4">
      <c r="A175" s="46"/>
    </row>
    <row r="176" spans="1:1" x14ac:dyDescent="0.4">
      <c r="A176" s="46"/>
    </row>
    <row r="177" spans="1:1" x14ac:dyDescent="0.4">
      <c r="A177" s="46"/>
    </row>
    <row r="178" spans="1:1" x14ac:dyDescent="0.4">
      <c r="A178" s="46"/>
    </row>
    <row r="179" spans="1:1" x14ac:dyDescent="0.4">
      <c r="A179" s="46"/>
    </row>
    <row r="180" spans="1:1" x14ac:dyDescent="0.4">
      <c r="A180" s="46"/>
    </row>
    <row r="181" spans="1:1" x14ac:dyDescent="0.4">
      <c r="A181" s="46"/>
    </row>
    <row r="182" spans="1:1" x14ac:dyDescent="0.4">
      <c r="A182" s="46"/>
    </row>
    <row r="183" spans="1:1" x14ac:dyDescent="0.4">
      <c r="A183" s="46"/>
    </row>
    <row r="184" spans="1:1" x14ac:dyDescent="0.4">
      <c r="A184" s="46"/>
    </row>
    <row r="185" spans="1:1" x14ac:dyDescent="0.4">
      <c r="A185" s="46"/>
    </row>
    <row r="186" spans="1:1" x14ac:dyDescent="0.4">
      <c r="A186" s="46"/>
    </row>
    <row r="187" spans="1:1" x14ac:dyDescent="0.4">
      <c r="A187" s="46"/>
    </row>
    <row r="188" spans="1:1" x14ac:dyDescent="0.4">
      <c r="A188" s="46"/>
    </row>
    <row r="189" spans="1:1" x14ac:dyDescent="0.4">
      <c r="A189" s="46"/>
    </row>
  </sheetData>
  <mergeCells count="1">
    <mergeCell ref="E1:F1"/>
  </mergeCells>
  <pageMargins left="0" right="0" top="0.5" bottom="0" header="0.5" footer="0.5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30"/>
  <sheetViews>
    <sheetView showGridLines="0" zoomScaleNormal="100" workbookViewId="0">
      <selection sqref="A1:G30"/>
    </sheetView>
  </sheetViews>
  <sheetFormatPr defaultColWidth="9.1328125" defaultRowHeight="13.15" x14ac:dyDescent="0.4"/>
  <cols>
    <col min="1" max="1" width="10.86328125" style="32" customWidth="1"/>
    <col min="2" max="2" width="28.265625" style="1" bestFit="1" customWidth="1"/>
    <col min="3" max="7" width="9.86328125" style="2" bestFit="1" customWidth="1"/>
    <col min="8" max="8" width="5.86328125" style="18" bestFit="1" customWidth="1"/>
    <col min="9" max="15" width="14.73046875" style="2" customWidth="1"/>
    <col min="16" max="16384" width="9.1328125" style="1"/>
  </cols>
  <sheetData>
    <row r="1" spans="1:15" x14ac:dyDescent="0.4">
      <c r="A1" s="4"/>
      <c r="B1" s="5"/>
      <c r="C1" s="74" t="s">
        <v>483</v>
      </c>
      <c r="D1" s="74" t="s">
        <v>484</v>
      </c>
      <c r="E1" s="103" t="s">
        <v>485</v>
      </c>
      <c r="F1" s="103"/>
      <c r="G1" s="74" t="s">
        <v>541</v>
      </c>
      <c r="H1" s="7"/>
      <c r="I1" s="3"/>
      <c r="J1" s="3"/>
      <c r="K1" s="3"/>
      <c r="L1" s="3"/>
      <c r="M1" s="3"/>
      <c r="N1" s="3"/>
      <c r="O1" s="3"/>
    </row>
    <row r="2" spans="1:15" s="60" customFormat="1" ht="26.25" x14ac:dyDescent="0.4">
      <c r="A2" s="57" t="s">
        <v>0</v>
      </c>
      <c r="B2" s="58" t="s">
        <v>1</v>
      </c>
      <c r="C2" s="68" t="s">
        <v>3</v>
      </c>
      <c r="D2" s="68" t="s">
        <v>3</v>
      </c>
      <c r="E2" s="68" t="s">
        <v>2</v>
      </c>
      <c r="F2" s="68" t="s">
        <v>3</v>
      </c>
      <c r="G2" s="68" t="s">
        <v>486</v>
      </c>
      <c r="H2" s="70"/>
      <c r="I2" s="59"/>
      <c r="J2" s="59"/>
      <c r="K2" s="59"/>
      <c r="L2" s="59"/>
      <c r="M2" s="59"/>
      <c r="N2" s="59"/>
      <c r="O2" s="59"/>
    </row>
    <row r="3" spans="1:15" x14ac:dyDescent="0.4">
      <c r="A3" s="34" t="s">
        <v>313</v>
      </c>
      <c r="B3" s="22" t="s">
        <v>314</v>
      </c>
      <c r="C3" s="35">
        <v>54528.04</v>
      </c>
      <c r="D3" s="35">
        <v>48033.11</v>
      </c>
      <c r="E3" s="35">
        <v>69000</v>
      </c>
      <c r="F3" s="35">
        <v>35435.51</v>
      </c>
      <c r="G3" s="35">
        <v>73220</v>
      </c>
      <c r="H3" s="24">
        <f>(G3-E3)/G3</f>
        <v>5.7634526085768918E-2</v>
      </c>
      <c r="I3" s="33"/>
      <c r="J3" s="33"/>
      <c r="K3" s="33"/>
      <c r="L3" s="33"/>
      <c r="M3" s="33"/>
      <c r="N3" s="33"/>
      <c r="O3" s="33"/>
    </row>
    <row r="4" spans="1:15" x14ac:dyDescent="0.4">
      <c r="A4" s="34" t="s">
        <v>315</v>
      </c>
      <c r="B4" s="22" t="s">
        <v>275</v>
      </c>
      <c r="C4" s="35">
        <v>6005.58</v>
      </c>
      <c r="D4" s="35">
        <v>3351.26</v>
      </c>
      <c r="E4" s="35">
        <v>5000</v>
      </c>
      <c r="F4" s="35">
        <v>2820</v>
      </c>
      <c r="G4" s="35">
        <v>4000</v>
      </c>
      <c r="H4" s="24">
        <f t="shared" ref="H4:H30" si="0">(G4-E4)/G4</f>
        <v>-0.25</v>
      </c>
    </row>
    <row r="5" spans="1:15" x14ac:dyDescent="0.4">
      <c r="A5" s="34" t="s">
        <v>316</v>
      </c>
      <c r="B5" s="22" t="s">
        <v>194</v>
      </c>
      <c r="C5" s="35">
        <v>4502.84</v>
      </c>
      <c r="D5" s="35">
        <v>3920.15</v>
      </c>
      <c r="E5" s="35">
        <v>5700</v>
      </c>
      <c r="F5" s="35">
        <v>2944.43</v>
      </c>
      <c r="G5" s="35">
        <v>5910</v>
      </c>
      <c r="H5" s="24">
        <f t="shared" si="0"/>
        <v>3.553299492385787E-2</v>
      </c>
    </row>
    <row r="6" spans="1:15" x14ac:dyDescent="0.4">
      <c r="A6" s="34" t="s">
        <v>317</v>
      </c>
      <c r="B6" s="22" t="s">
        <v>159</v>
      </c>
      <c r="C6" s="35">
        <v>1244.6199999999999</v>
      </c>
      <c r="D6" s="35">
        <v>1106.4000000000001</v>
      </c>
      <c r="E6" s="35">
        <v>2400</v>
      </c>
      <c r="F6" s="35">
        <v>1205.6099999999999</v>
      </c>
      <c r="G6" s="35">
        <v>2660</v>
      </c>
      <c r="H6" s="24">
        <f t="shared" si="0"/>
        <v>9.7744360902255634E-2</v>
      </c>
    </row>
    <row r="7" spans="1:15" x14ac:dyDescent="0.4">
      <c r="A7" s="34" t="s">
        <v>536</v>
      </c>
      <c r="B7" s="22" t="s">
        <v>537</v>
      </c>
      <c r="C7" s="35">
        <v>0</v>
      </c>
      <c r="D7" s="35">
        <v>0</v>
      </c>
      <c r="E7" s="35">
        <v>1600</v>
      </c>
      <c r="F7" s="35">
        <v>1335</v>
      </c>
      <c r="G7" s="35">
        <v>1600</v>
      </c>
      <c r="H7" s="24">
        <f t="shared" si="0"/>
        <v>0</v>
      </c>
    </row>
    <row r="8" spans="1:15" x14ac:dyDescent="0.4">
      <c r="A8" s="34" t="s">
        <v>318</v>
      </c>
      <c r="B8" s="22" t="s">
        <v>161</v>
      </c>
      <c r="C8" s="35">
        <v>4563.09</v>
      </c>
      <c r="D8" s="35">
        <v>5327.62</v>
      </c>
      <c r="E8" s="35">
        <v>10195</v>
      </c>
      <c r="F8" s="35">
        <v>5549.59</v>
      </c>
      <c r="G8" s="35">
        <v>10865</v>
      </c>
      <c r="H8" s="24">
        <f t="shared" si="0"/>
        <v>6.1665899677864705E-2</v>
      </c>
    </row>
    <row r="9" spans="1:15" x14ac:dyDescent="0.4">
      <c r="A9" s="34" t="s">
        <v>325</v>
      </c>
      <c r="B9" s="22" t="s">
        <v>176</v>
      </c>
      <c r="C9" s="35">
        <v>1789.03</v>
      </c>
      <c r="D9" s="35">
        <v>1454.99</v>
      </c>
      <c r="E9" s="35">
        <v>2300</v>
      </c>
      <c r="F9" s="35">
        <v>1063.07</v>
      </c>
      <c r="G9" s="35">
        <v>3568</v>
      </c>
      <c r="H9" s="24">
        <f>(G9-E9)/G9</f>
        <v>0.35538116591928254</v>
      </c>
    </row>
    <row r="10" spans="1:15" ht="15.75" customHeight="1" x14ac:dyDescent="0.4">
      <c r="A10" s="34"/>
      <c r="B10" s="38" t="s">
        <v>518</v>
      </c>
      <c r="C10" s="39">
        <f>SUM(C3:C9)</f>
        <v>72633.2</v>
      </c>
      <c r="D10" s="39">
        <f t="shared" ref="D10:F10" si="1">SUM(D3:D9)</f>
        <v>63193.530000000006</v>
      </c>
      <c r="E10" s="39">
        <f t="shared" si="1"/>
        <v>96195</v>
      </c>
      <c r="F10" s="39">
        <f t="shared" si="1"/>
        <v>50353.21</v>
      </c>
      <c r="G10" s="39">
        <f>SUM(G3:G9)</f>
        <v>101823</v>
      </c>
      <c r="H10" s="42"/>
    </row>
    <row r="11" spans="1:15" ht="15.75" customHeight="1" x14ac:dyDescent="0.4">
      <c r="A11" s="34"/>
      <c r="B11" s="38"/>
      <c r="C11" s="39"/>
      <c r="D11" s="39"/>
      <c r="E11" s="39"/>
      <c r="F11" s="39"/>
      <c r="G11" s="39"/>
      <c r="H11" s="42"/>
    </row>
    <row r="12" spans="1:15" x14ac:dyDescent="0.4">
      <c r="A12" s="34" t="s">
        <v>319</v>
      </c>
      <c r="B12" s="22" t="s">
        <v>163</v>
      </c>
      <c r="C12" s="35">
        <v>126.94</v>
      </c>
      <c r="D12" s="35">
        <v>230.54</v>
      </c>
      <c r="E12" s="35">
        <v>100</v>
      </c>
      <c r="F12" s="35">
        <v>0</v>
      </c>
      <c r="G12" s="35">
        <v>100</v>
      </c>
      <c r="H12" s="24">
        <f t="shared" si="0"/>
        <v>0</v>
      </c>
    </row>
    <row r="13" spans="1:15" x14ac:dyDescent="0.4">
      <c r="A13" s="34" t="s">
        <v>320</v>
      </c>
      <c r="B13" s="22" t="s">
        <v>203</v>
      </c>
      <c r="C13" s="35">
        <v>166.18</v>
      </c>
      <c r="D13" s="35">
        <v>35.700000000000003</v>
      </c>
      <c r="E13" s="35">
        <v>200</v>
      </c>
      <c r="F13" s="35">
        <v>0</v>
      </c>
      <c r="G13" s="35">
        <v>100</v>
      </c>
      <c r="H13" s="24">
        <f t="shared" si="0"/>
        <v>-1</v>
      </c>
    </row>
    <row r="14" spans="1:15" x14ac:dyDescent="0.4">
      <c r="A14" s="34" t="s">
        <v>321</v>
      </c>
      <c r="B14" s="22" t="s">
        <v>166</v>
      </c>
      <c r="C14" s="35">
        <v>1785.35</v>
      </c>
      <c r="D14" s="35">
        <v>2827.27</v>
      </c>
      <c r="E14" s="35">
        <v>3000</v>
      </c>
      <c r="F14" s="35">
        <v>2815.74</v>
      </c>
      <c r="G14" s="35">
        <v>3500</v>
      </c>
      <c r="H14" s="24">
        <f t="shared" si="0"/>
        <v>0.14285714285714285</v>
      </c>
    </row>
    <row r="15" spans="1:15" x14ac:dyDescent="0.4">
      <c r="A15" s="34" t="s">
        <v>322</v>
      </c>
      <c r="B15" s="22" t="s">
        <v>168</v>
      </c>
      <c r="C15" s="35">
        <v>5183.6400000000003</v>
      </c>
      <c r="D15" s="35">
        <v>1694.63</v>
      </c>
      <c r="E15" s="35">
        <v>3000</v>
      </c>
      <c r="F15" s="35">
        <v>2095.81</v>
      </c>
      <c r="G15" s="35">
        <v>3000</v>
      </c>
      <c r="H15" s="24">
        <f t="shared" si="0"/>
        <v>0</v>
      </c>
    </row>
    <row r="16" spans="1:15" x14ac:dyDescent="0.4">
      <c r="A16" s="34" t="s">
        <v>323</v>
      </c>
      <c r="B16" s="22" t="s">
        <v>324</v>
      </c>
      <c r="C16" s="35">
        <v>5417</v>
      </c>
      <c r="D16" s="35">
        <v>5609.65</v>
      </c>
      <c r="E16" s="35">
        <v>5600</v>
      </c>
      <c r="F16" s="35">
        <v>5554.91</v>
      </c>
      <c r="G16" s="35">
        <v>6000</v>
      </c>
      <c r="H16" s="24">
        <f t="shared" si="0"/>
        <v>6.6666666666666666E-2</v>
      </c>
    </row>
    <row r="17" spans="1:15" x14ac:dyDescent="0.4">
      <c r="A17" s="34" t="s">
        <v>326</v>
      </c>
      <c r="B17" s="22" t="s">
        <v>184</v>
      </c>
      <c r="C17" s="35">
        <v>1415.89</v>
      </c>
      <c r="D17" s="35">
        <v>1685</v>
      </c>
      <c r="E17" s="35">
        <v>500</v>
      </c>
      <c r="F17" s="35">
        <v>397</v>
      </c>
      <c r="G17" s="35">
        <v>1000</v>
      </c>
      <c r="H17" s="24">
        <f t="shared" si="0"/>
        <v>0.5</v>
      </c>
    </row>
    <row r="18" spans="1:15" x14ac:dyDescent="0.4">
      <c r="A18" s="34" t="s">
        <v>327</v>
      </c>
      <c r="B18" s="22" t="s">
        <v>186</v>
      </c>
      <c r="C18" s="35">
        <v>12849.93</v>
      </c>
      <c r="D18" s="35">
        <v>12790.75</v>
      </c>
      <c r="E18" s="35">
        <v>12000</v>
      </c>
      <c r="F18" s="35">
        <v>16369.07</v>
      </c>
      <c r="G18" s="35">
        <v>20000</v>
      </c>
      <c r="H18" s="24">
        <f t="shared" si="0"/>
        <v>0.4</v>
      </c>
    </row>
    <row r="19" spans="1:15" x14ac:dyDescent="0.4">
      <c r="A19" s="34" t="s">
        <v>328</v>
      </c>
      <c r="B19" s="22" t="s">
        <v>188</v>
      </c>
      <c r="C19" s="35">
        <v>6045.28</v>
      </c>
      <c r="D19" s="35">
        <v>1107.43</v>
      </c>
      <c r="E19" s="35">
        <v>7000</v>
      </c>
      <c r="F19" s="35">
        <v>1196.1199999999999</v>
      </c>
      <c r="G19" s="35">
        <v>7000</v>
      </c>
      <c r="H19" s="24">
        <f t="shared" si="0"/>
        <v>0</v>
      </c>
    </row>
    <row r="20" spans="1:15" x14ac:dyDescent="0.4">
      <c r="A20" s="34" t="s">
        <v>329</v>
      </c>
      <c r="B20" s="22" t="s">
        <v>330</v>
      </c>
      <c r="C20" s="35">
        <v>12163.81</v>
      </c>
      <c r="D20" s="35">
        <v>6479.61</v>
      </c>
      <c r="E20" s="35">
        <v>8000</v>
      </c>
      <c r="F20" s="35">
        <v>1098.78</v>
      </c>
      <c r="G20" s="35">
        <v>8000</v>
      </c>
      <c r="H20" s="24">
        <f t="shared" si="0"/>
        <v>0</v>
      </c>
    </row>
    <row r="21" spans="1:15" x14ac:dyDescent="0.4">
      <c r="A21" s="34" t="s">
        <v>331</v>
      </c>
      <c r="B21" s="22" t="s">
        <v>332</v>
      </c>
      <c r="C21" s="35">
        <v>346.97</v>
      </c>
      <c r="D21" s="35">
        <v>1862.17</v>
      </c>
      <c r="E21" s="35">
        <v>3000</v>
      </c>
      <c r="F21" s="35">
        <v>485.14</v>
      </c>
      <c r="G21" s="35">
        <v>3000</v>
      </c>
      <c r="H21" s="24">
        <f t="shared" si="0"/>
        <v>0</v>
      </c>
    </row>
    <row r="22" spans="1:15" x14ac:dyDescent="0.4">
      <c r="A22" s="34" t="s">
        <v>333</v>
      </c>
      <c r="B22" s="22" t="s">
        <v>334</v>
      </c>
      <c r="C22" s="35">
        <v>2582.09</v>
      </c>
      <c r="D22" s="35">
        <v>879</v>
      </c>
      <c r="E22" s="35">
        <v>3000</v>
      </c>
      <c r="F22" s="35">
        <v>2694.14</v>
      </c>
      <c r="G22" s="35">
        <v>3000</v>
      </c>
      <c r="H22" s="24">
        <f t="shared" si="0"/>
        <v>0</v>
      </c>
    </row>
    <row r="23" spans="1:15" x14ac:dyDescent="0.4">
      <c r="A23" s="34" t="s">
        <v>335</v>
      </c>
      <c r="B23" s="22" t="s">
        <v>244</v>
      </c>
      <c r="C23" s="35">
        <v>1267.8599999999999</v>
      </c>
      <c r="D23" s="35">
        <v>-89.66</v>
      </c>
      <c r="E23" s="35">
        <v>2000</v>
      </c>
      <c r="F23" s="35">
        <v>55.03</v>
      </c>
      <c r="G23" s="35">
        <v>2000</v>
      </c>
      <c r="H23" s="24">
        <f t="shared" si="0"/>
        <v>0</v>
      </c>
    </row>
    <row r="24" spans="1:15" x14ac:dyDescent="0.4">
      <c r="A24" s="34" t="s">
        <v>336</v>
      </c>
      <c r="B24" s="22" t="s">
        <v>337</v>
      </c>
      <c r="C24" s="35">
        <v>0</v>
      </c>
      <c r="D24" s="35">
        <v>962.89</v>
      </c>
      <c r="E24" s="35">
        <v>500</v>
      </c>
      <c r="F24" s="35">
        <v>0</v>
      </c>
      <c r="G24" s="35">
        <v>0</v>
      </c>
      <c r="H24" s="24" t="s">
        <v>490</v>
      </c>
    </row>
    <row r="25" spans="1:15" x14ac:dyDescent="0.4">
      <c r="A25" s="34" t="s">
        <v>338</v>
      </c>
      <c r="B25" s="22" t="s">
        <v>339</v>
      </c>
      <c r="C25" s="35">
        <v>0</v>
      </c>
      <c r="D25" s="35">
        <v>0</v>
      </c>
      <c r="E25" s="35">
        <v>1000</v>
      </c>
      <c r="F25" s="35" t="s">
        <v>490</v>
      </c>
      <c r="G25" s="35">
        <v>10000</v>
      </c>
      <c r="H25" s="24">
        <f t="shared" si="0"/>
        <v>0.9</v>
      </c>
    </row>
    <row r="26" spans="1:15" x14ac:dyDescent="0.4">
      <c r="A26" s="34" t="s">
        <v>340</v>
      </c>
      <c r="B26" s="22" t="s">
        <v>341</v>
      </c>
      <c r="C26" s="35">
        <v>0</v>
      </c>
      <c r="D26" s="35" t="s">
        <v>490</v>
      </c>
      <c r="E26" s="35">
        <v>55000</v>
      </c>
      <c r="F26" s="35">
        <v>50600</v>
      </c>
      <c r="G26" s="35">
        <v>0</v>
      </c>
      <c r="H26" s="24" t="s">
        <v>490</v>
      </c>
    </row>
    <row r="27" spans="1:15" x14ac:dyDescent="0.4">
      <c r="A27" s="34" t="s">
        <v>342</v>
      </c>
      <c r="B27" s="22" t="s">
        <v>250</v>
      </c>
      <c r="C27" s="35">
        <v>4706.2299999999996</v>
      </c>
      <c r="D27" s="35">
        <v>323.66000000000003</v>
      </c>
      <c r="E27" s="35">
        <v>1000</v>
      </c>
      <c r="F27" s="35">
        <v>67.23</v>
      </c>
      <c r="G27" s="35">
        <v>1000</v>
      </c>
      <c r="H27" s="24">
        <f t="shared" si="0"/>
        <v>0</v>
      </c>
    </row>
    <row r="28" spans="1:15" x14ac:dyDescent="0.4">
      <c r="A28" s="34"/>
      <c r="B28" s="38" t="s">
        <v>517</v>
      </c>
      <c r="C28" s="39">
        <f>SUM(C12:C27)</f>
        <v>54057.17</v>
      </c>
      <c r="D28" s="39">
        <f>SUM(D12:D27)</f>
        <v>36398.639999999999</v>
      </c>
      <c r="E28" s="39">
        <f>SUM(E12:E27)</f>
        <v>104900</v>
      </c>
      <c r="F28" s="39">
        <f>SUM(F12:F27)</f>
        <v>83428.969999999987</v>
      </c>
      <c r="G28" s="39">
        <f>SUM(G12:G27)</f>
        <v>67700</v>
      </c>
      <c r="H28" s="48"/>
    </row>
    <row r="29" spans="1:15" x14ac:dyDescent="0.4">
      <c r="A29" s="40"/>
      <c r="B29" s="22"/>
      <c r="C29" s="35"/>
      <c r="D29" s="35"/>
      <c r="E29" s="35"/>
      <c r="F29" s="35"/>
      <c r="G29" s="35"/>
      <c r="H29" s="24" t="s">
        <v>490</v>
      </c>
    </row>
    <row r="30" spans="1:15" s="5" customFormat="1" x14ac:dyDescent="0.4">
      <c r="A30" s="41"/>
      <c r="B30" s="38" t="s">
        <v>494</v>
      </c>
      <c r="C30" s="39">
        <f>C10+C28</f>
        <v>126690.37</v>
      </c>
      <c r="D30" s="39">
        <f t="shared" ref="D30:F30" si="2">D10+D28</f>
        <v>99592.170000000013</v>
      </c>
      <c r="E30" s="39">
        <f t="shared" si="2"/>
        <v>201095</v>
      </c>
      <c r="F30" s="39">
        <f t="shared" si="2"/>
        <v>133782.18</v>
      </c>
      <c r="G30" s="39">
        <f t="shared" ref="G30" si="3">G10+G28</f>
        <v>169523</v>
      </c>
      <c r="H30" s="42">
        <f t="shared" si="0"/>
        <v>-0.18624021519203884</v>
      </c>
      <c r="I30" s="3"/>
      <c r="J30" s="3"/>
      <c r="K30" s="3"/>
      <c r="L30" s="3"/>
      <c r="M30" s="3"/>
      <c r="N30" s="3"/>
      <c r="O30" s="3"/>
    </row>
  </sheetData>
  <mergeCells count="1">
    <mergeCell ref="E1:F1"/>
  </mergeCells>
  <pageMargins left="0" right="0" top="0.5" bottom="0" header="0.5" footer="0.5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36"/>
  <sheetViews>
    <sheetView showGridLines="0" zoomScaleNormal="100" workbookViewId="0">
      <selection activeCell="D39" sqref="D39"/>
    </sheetView>
  </sheetViews>
  <sheetFormatPr defaultColWidth="9.1328125" defaultRowHeight="13.15" x14ac:dyDescent="0.4"/>
  <cols>
    <col min="1" max="1" width="10.1328125" style="32" bestFit="1" customWidth="1"/>
    <col min="2" max="2" width="23.59765625" style="1" bestFit="1" customWidth="1"/>
    <col min="3" max="3" width="7.265625" style="2" bestFit="1" customWidth="1"/>
    <col min="4" max="6" width="9.86328125" style="2" bestFit="1" customWidth="1"/>
    <col min="7" max="7" width="8.86328125" style="2" bestFit="1" customWidth="1"/>
    <col min="8" max="8" width="6.86328125" style="18" bestFit="1" customWidth="1"/>
    <col min="9" max="15" width="14.73046875" style="2" customWidth="1"/>
    <col min="16" max="16384" width="9.1328125" style="1"/>
  </cols>
  <sheetData>
    <row r="1" spans="1:15" x14ac:dyDescent="0.4">
      <c r="A1" s="4"/>
      <c r="B1" s="5"/>
      <c r="C1" s="74" t="s">
        <v>483</v>
      </c>
      <c r="D1" s="74" t="s">
        <v>484</v>
      </c>
      <c r="E1" s="103" t="s">
        <v>485</v>
      </c>
      <c r="F1" s="103"/>
      <c r="G1" s="74" t="s">
        <v>541</v>
      </c>
      <c r="H1" s="7"/>
      <c r="I1" s="3"/>
      <c r="J1" s="3"/>
      <c r="K1" s="3"/>
      <c r="L1" s="3"/>
      <c r="M1" s="3"/>
      <c r="N1" s="3"/>
      <c r="O1" s="3"/>
    </row>
    <row r="2" spans="1:15" s="60" customFormat="1" ht="26.25" x14ac:dyDescent="0.4">
      <c r="A2" s="57" t="s">
        <v>0</v>
      </c>
      <c r="B2" s="58" t="s">
        <v>1</v>
      </c>
      <c r="C2" s="68" t="s">
        <v>3</v>
      </c>
      <c r="D2" s="68" t="s">
        <v>3</v>
      </c>
      <c r="E2" s="68" t="s">
        <v>2</v>
      </c>
      <c r="F2" s="68" t="s">
        <v>3</v>
      </c>
      <c r="G2" s="68" t="s">
        <v>486</v>
      </c>
      <c r="H2" s="70"/>
      <c r="I2" s="59"/>
      <c r="J2" s="59"/>
      <c r="K2" s="59"/>
      <c r="L2" s="59"/>
      <c r="M2" s="59"/>
      <c r="N2" s="59"/>
      <c r="O2" s="59"/>
    </row>
    <row r="3" spans="1:15" x14ac:dyDescent="0.4">
      <c r="A3" s="34" t="s">
        <v>343</v>
      </c>
      <c r="B3" s="22" t="s">
        <v>344</v>
      </c>
      <c r="C3" s="35">
        <v>0</v>
      </c>
      <c r="D3" s="35">
        <v>22566</v>
      </c>
      <c r="E3" s="35">
        <v>26805</v>
      </c>
      <c r="F3" s="35">
        <v>23333</v>
      </c>
      <c r="G3" s="35">
        <v>32310</v>
      </c>
      <c r="H3" s="24">
        <f>(G3-E3)/E3</f>
        <v>0.20537213206491325</v>
      </c>
      <c r="I3" s="33"/>
      <c r="J3" s="33"/>
      <c r="K3" s="33"/>
      <c r="L3" s="33"/>
      <c r="M3" s="33"/>
      <c r="N3" s="33"/>
      <c r="O3" s="33"/>
    </row>
    <row r="4" spans="1:15" x14ac:dyDescent="0.4">
      <c r="A4" s="34" t="s">
        <v>345</v>
      </c>
      <c r="B4" s="22" t="s">
        <v>275</v>
      </c>
      <c r="C4" s="35">
        <v>0</v>
      </c>
      <c r="D4" s="35">
        <v>801</v>
      </c>
      <c r="E4" s="35">
        <v>1300</v>
      </c>
      <c r="F4" s="35">
        <v>1420.8</v>
      </c>
      <c r="G4" s="35">
        <v>1000</v>
      </c>
      <c r="H4" s="24">
        <f t="shared" ref="H4:H24" si="0">(G4-E4)/E4</f>
        <v>-0.23076923076923078</v>
      </c>
    </row>
    <row r="5" spans="1:15" x14ac:dyDescent="0.4">
      <c r="A5" s="34" t="s">
        <v>346</v>
      </c>
      <c r="B5" s="22" t="s">
        <v>194</v>
      </c>
      <c r="C5" s="35">
        <v>0</v>
      </c>
      <c r="D5" s="35">
        <v>1787.56</v>
      </c>
      <c r="E5" s="35">
        <v>2185</v>
      </c>
      <c r="F5" s="35">
        <v>1905.23</v>
      </c>
      <c r="G5" s="35">
        <v>2550</v>
      </c>
      <c r="H5" s="24">
        <f t="shared" si="0"/>
        <v>0.16704805491990846</v>
      </c>
    </row>
    <row r="6" spans="1:15" x14ac:dyDescent="0.4">
      <c r="A6" s="34" t="s">
        <v>516</v>
      </c>
      <c r="B6" s="22" t="s">
        <v>159</v>
      </c>
      <c r="C6" s="35"/>
      <c r="D6" s="35">
        <v>0</v>
      </c>
      <c r="E6" s="35">
        <v>910</v>
      </c>
      <c r="F6" s="35">
        <v>816.03</v>
      </c>
      <c r="G6" s="35">
        <v>1150</v>
      </c>
      <c r="H6" s="24"/>
    </row>
    <row r="7" spans="1:15" x14ac:dyDescent="0.4">
      <c r="A7" s="34" t="s">
        <v>347</v>
      </c>
      <c r="B7" s="22" t="s">
        <v>161</v>
      </c>
      <c r="C7" s="35">
        <v>0</v>
      </c>
      <c r="D7" s="35">
        <v>5304.63</v>
      </c>
      <c r="E7" s="35">
        <v>6800</v>
      </c>
      <c r="F7" s="35">
        <v>5664.54</v>
      </c>
      <c r="G7" s="35">
        <v>7245</v>
      </c>
      <c r="H7" s="24">
        <f t="shared" si="0"/>
        <v>6.5441176470588239E-2</v>
      </c>
    </row>
    <row r="8" spans="1:15" x14ac:dyDescent="0.4">
      <c r="A8" s="34" t="s">
        <v>350</v>
      </c>
      <c r="B8" s="22" t="s">
        <v>176</v>
      </c>
      <c r="C8" s="35">
        <v>0</v>
      </c>
      <c r="D8" s="35">
        <v>68.069999999999993</v>
      </c>
      <c r="E8" s="35">
        <v>200</v>
      </c>
      <c r="F8" s="35">
        <v>198.23</v>
      </c>
      <c r="G8" s="35">
        <v>150</v>
      </c>
      <c r="H8" s="24">
        <f>(G8-E8)/E8</f>
        <v>-0.25</v>
      </c>
    </row>
    <row r="9" spans="1:15" ht="15.75" customHeight="1" x14ac:dyDescent="0.4">
      <c r="A9" s="34"/>
      <c r="B9" s="38" t="s">
        <v>518</v>
      </c>
      <c r="C9" s="39">
        <f>SUM(C3:C8)</f>
        <v>0</v>
      </c>
      <c r="D9" s="39">
        <f t="shared" ref="D9:F9" si="1">SUM(D3:D8)</f>
        <v>30527.260000000002</v>
      </c>
      <c r="E9" s="39">
        <f t="shared" si="1"/>
        <v>38200</v>
      </c>
      <c r="F9" s="39">
        <f t="shared" si="1"/>
        <v>33337.83</v>
      </c>
      <c r="G9" s="39">
        <f>SUM(G3:G8)</f>
        <v>44405</v>
      </c>
      <c r="H9" s="42"/>
    </row>
    <row r="10" spans="1:15" x14ac:dyDescent="0.4">
      <c r="A10" s="34"/>
      <c r="B10" s="22"/>
      <c r="C10" s="35"/>
      <c r="D10" s="35"/>
      <c r="E10" s="35"/>
      <c r="F10" s="35"/>
      <c r="G10" s="35"/>
      <c r="H10" s="24"/>
    </row>
    <row r="11" spans="1:15" x14ac:dyDescent="0.4">
      <c r="A11" s="34" t="s">
        <v>348</v>
      </c>
      <c r="B11" s="22" t="s">
        <v>166</v>
      </c>
      <c r="C11" s="35">
        <v>0</v>
      </c>
      <c r="D11" s="35">
        <v>531.27</v>
      </c>
      <c r="E11" s="35">
        <v>600</v>
      </c>
      <c r="F11" s="35">
        <v>360.79</v>
      </c>
      <c r="G11" s="35">
        <v>600</v>
      </c>
      <c r="H11" s="24">
        <f t="shared" si="0"/>
        <v>0</v>
      </c>
    </row>
    <row r="12" spans="1:15" x14ac:dyDescent="0.4">
      <c r="A12" s="34" t="s">
        <v>349</v>
      </c>
      <c r="B12" s="22" t="s">
        <v>168</v>
      </c>
      <c r="C12" s="35">
        <v>0</v>
      </c>
      <c r="D12" s="35">
        <v>387.86</v>
      </c>
      <c r="E12" s="35">
        <v>500</v>
      </c>
      <c r="F12" s="35">
        <v>589.09</v>
      </c>
      <c r="G12" s="35">
        <v>750</v>
      </c>
      <c r="H12" s="24">
        <f t="shared" si="0"/>
        <v>0.5</v>
      </c>
    </row>
    <row r="13" spans="1:15" x14ac:dyDescent="0.4">
      <c r="A13" s="34" t="s">
        <v>514</v>
      </c>
      <c r="B13" s="22" t="s">
        <v>515</v>
      </c>
      <c r="C13" s="35">
        <v>0</v>
      </c>
      <c r="D13" s="35">
        <v>0</v>
      </c>
      <c r="E13" s="35">
        <v>1700</v>
      </c>
      <c r="F13" s="35">
        <v>1799.5</v>
      </c>
      <c r="G13" s="35">
        <v>2000</v>
      </c>
      <c r="H13" s="24"/>
    </row>
    <row r="14" spans="1:15" x14ac:dyDescent="0.4">
      <c r="A14" s="34" t="s">
        <v>351</v>
      </c>
      <c r="B14" s="22" t="s">
        <v>184</v>
      </c>
      <c r="C14" s="35">
        <v>0</v>
      </c>
      <c r="D14" s="35">
        <v>150</v>
      </c>
      <c r="E14" s="35">
        <v>400</v>
      </c>
      <c r="F14" s="35">
        <v>0</v>
      </c>
      <c r="G14" s="35">
        <v>200</v>
      </c>
      <c r="H14" s="24">
        <f t="shared" si="0"/>
        <v>-0.5</v>
      </c>
    </row>
    <row r="15" spans="1:15" x14ac:dyDescent="0.4">
      <c r="A15" s="34" t="s">
        <v>352</v>
      </c>
      <c r="B15" s="22" t="s">
        <v>186</v>
      </c>
      <c r="C15" s="35">
        <v>0</v>
      </c>
      <c r="D15" s="35"/>
      <c r="E15" s="35">
        <v>500</v>
      </c>
      <c r="F15" s="35">
        <v>622.46</v>
      </c>
      <c r="G15" s="35">
        <v>750</v>
      </c>
      <c r="H15" s="24">
        <f t="shared" si="0"/>
        <v>0.5</v>
      </c>
    </row>
    <row r="16" spans="1:15" x14ac:dyDescent="0.4">
      <c r="A16" s="34" t="s">
        <v>353</v>
      </c>
      <c r="B16" s="22" t="s">
        <v>330</v>
      </c>
      <c r="C16" s="35">
        <v>0</v>
      </c>
      <c r="D16" s="35"/>
      <c r="E16" s="35">
        <v>2000</v>
      </c>
      <c r="F16" s="35">
        <v>135.18</v>
      </c>
      <c r="G16" s="35">
        <v>2000</v>
      </c>
      <c r="H16" s="24">
        <f t="shared" si="0"/>
        <v>0</v>
      </c>
    </row>
    <row r="17" spans="1:15" x14ac:dyDescent="0.4">
      <c r="A17" s="34" t="s">
        <v>354</v>
      </c>
      <c r="B17" s="22" t="s">
        <v>332</v>
      </c>
      <c r="C17" s="35">
        <v>0</v>
      </c>
      <c r="D17" s="35"/>
      <c r="E17" s="35">
        <v>2000</v>
      </c>
      <c r="F17" s="35">
        <v>412.1</v>
      </c>
      <c r="G17" s="35">
        <v>2000</v>
      </c>
      <c r="H17" s="24">
        <f t="shared" si="0"/>
        <v>0</v>
      </c>
    </row>
    <row r="18" spans="1:15" x14ac:dyDescent="0.4">
      <c r="A18" s="34" t="s">
        <v>355</v>
      </c>
      <c r="B18" s="22" t="s">
        <v>356</v>
      </c>
      <c r="C18" s="35">
        <v>0</v>
      </c>
      <c r="D18" s="35">
        <v>957.85</v>
      </c>
      <c r="E18" s="35">
        <v>8000</v>
      </c>
      <c r="F18" s="35">
        <v>1912.66</v>
      </c>
      <c r="G18" s="35">
        <v>7500</v>
      </c>
      <c r="H18" s="24">
        <f t="shared" si="0"/>
        <v>-6.25E-2</v>
      </c>
    </row>
    <row r="19" spans="1:15" x14ac:dyDescent="0.4">
      <c r="A19" s="34" t="s">
        <v>357</v>
      </c>
      <c r="B19" s="22" t="s">
        <v>358</v>
      </c>
      <c r="C19" s="35">
        <v>0</v>
      </c>
      <c r="D19" s="35">
        <v>6745.41</v>
      </c>
      <c r="E19" s="35">
        <v>5000</v>
      </c>
      <c r="F19" s="35">
        <v>3228.36</v>
      </c>
      <c r="G19" s="35">
        <v>5000</v>
      </c>
      <c r="H19" s="24">
        <f t="shared" si="0"/>
        <v>0</v>
      </c>
    </row>
    <row r="20" spans="1:15" x14ac:dyDescent="0.4">
      <c r="A20" s="34" t="s">
        <v>359</v>
      </c>
      <c r="B20" s="22" t="s">
        <v>360</v>
      </c>
      <c r="C20" s="35">
        <v>0</v>
      </c>
      <c r="D20" s="35">
        <v>965.72</v>
      </c>
      <c r="E20" s="35">
        <v>6000</v>
      </c>
      <c r="F20" s="35">
        <v>5608.1</v>
      </c>
      <c r="G20" s="35">
        <v>6000</v>
      </c>
      <c r="H20" s="24">
        <f t="shared" si="0"/>
        <v>0</v>
      </c>
      <c r="I20" s="2" t="s">
        <v>490</v>
      </c>
    </row>
    <row r="21" spans="1:15" x14ac:dyDescent="0.4">
      <c r="A21" s="34" t="s">
        <v>361</v>
      </c>
      <c r="B21" s="22" t="s">
        <v>362</v>
      </c>
      <c r="C21" s="35">
        <v>0</v>
      </c>
      <c r="D21" s="35">
        <v>132300.78</v>
      </c>
      <c r="E21" s="35">
        <v>0</v>
      </c>
      <c r="F21" s="35">
        <v>1763.78</v>
      </c>
      <c r="G21" s="35">
        <v>0</v>
      </c>
      <c r="H21" s="24" t="s">
        <v>490</v>
      </c>
    </row>
    <row r="22" spans="1:15" x14ac:dyDescent="0.4">
      <c r="A22" s="34"/>
      <c r="B22" s="38" t="s">
        <v>517</v>
      </c>
      <c r="C22" s="39">
        <f>SUM(C11:C21)</f>
        <v>0</v>
      </c>
      <c r="D22" s="39">
        <f>SUM(D11:D21)</f>
        <v>142038.88999999998</v>
      </c>
      <c r="E22" s="39">
        <f t="shared" ref="E22:F22" si="2">SUM(E11:E21)</f>
        <v>26700</v>
      </c>
      <c r="F22" s="39">
        <f t="shared" si="2"/>
        <v>16432.02</v>
      </c>
      <c r="G22" s="39">
        <f>SUM(G11:G21)</f>
        <v>26800</v>
      </c>
      <c r="H22" s="48"/>
    </row>
    <row r="23" spans="1:15" x14ac:dyDescent="0.4">
      <c r="A23" s="34"/>
      <c r="B23" s="22"/>
      <c r="C23" s="35"/>
      <c r="D23" s="35"/>
      <c r="E23" s="35"/>
      <c r="F23" s="35"/>
      <c r="G23" s="35"/>
      <c r="H23" s="24" t="s">
        <v>490</v>
      </c>
    </row>
    <row r="24" spans="1:15" s="5" customFormat="1" x14ac:dyDescent="0.4">
      <c r="A24" s="37"/>
      <c r="B24" s="38" t="s">
        <v>496</v>
      </c>
      <c r="C24" s="39">
        <f>C9+C22</f>
        <v>0</v>
      </c>
      <c r="D24" s="39">
        <f t="shared" ref="D24:F24" si="3">D9+D22</f>
        <v>172566.15</v>
      </c>
      <c r="E24" s="39">
        <f t="shared" si="3"/>
        <v>64900</v>
      </c>
      <c r="F24" s="39">
        <f t="shared" si="3"/>
        <v>49769.850000000006</v>
      </c>
      <c r="G24" s="39">
        <f>G9+G22</f>
        <v>71205</v>
      </c>
      <c r="H24" s="42">
        <f t="shared" si="0"/>
        <v>9.7149460708782748E-2</v>
      </c>
      <c r="I24" s="3"/>
      <c r="J24" s="3"/>
      <c r="K24" s="3"/>
      <c r="L24" s="3"/>
      <c r="M24" s="3"/>
      <c r="N24" s="3"/>
      <c r="O24" s="3"/>
    </row>
    <row r="25" spans="1:15" x14ac:dyDescent="0.4">
      <c r="A25" s="46"/>
    </row>
    <row r="26" spans="1:15" x14ac:dyDescent="0.4">
      <c r="A26" s="46"/>
    </row>
    <row r="27" spans="1:15" x14ac:dyDescent="0.4">
      <c r="A27" s="46"/>
    </row>
    <row r="28" spans="1:15" x14ac:dyDescent="0.4">
      <c r="A28" s="46"/>
    </row>
    <row r="29" spans="1:15" x14ac:dyDescent="0.4">
      <c r="A29" s="46"/>
    </row>
    <row r="30" spans="1:15" x14ac:dyDescent="0.4">
      <c r="A30" s="46"/>
    </row>
    <row r="31" spans="1:15" x14ac:dyDescent="0.4">
      <c r="A31" s="46"/>
    </row>
    <row r="32" spans="1:15" x14ac:dyDescent="0.4">
      <c r="A32" s="46"/>
    </row>
    <row r="33" spans="1:1" x14ac:dyDescent="0.4">
      <c r="A33" s="46"/>
    </row>
    <row r="34" spans="1:1" x14ac:dyDescent="0.4">
      <c r="A34" s="46"/>
    </row>
    <row r="35" spans="1:1" x14ac:dyDescent="0.4">
      <c r="A35" s="46"/>
    </row>
    <row r="36" spans="1:1" x14ac:dyDescent="0.4">
      <c r="A36" s="46"/>
    </row>
    <row r="37" spans="1:1" x14ac:dyDescent="0.4">
      <c r="A37" s="46"/>
    </row>
    <row r="38" spans="1:1" x14ac:dyDescent="0.4">
      <c r="A38" s="46"/>
    </row>
    <row r="39" spans="1:1" x14ac:dyDescent="0.4">
      <c r="A39" s="46"/>
    </row>
    <row r="40" spans="1:1" x14ac:dyDescent="0.4">
      <c r="A40" s="46"/>
    </row>
    <row r="41" spans="1:1" x14ac:dyDescent="0.4">
      <c r="A41" s="46"/>
    </row>
    <row r="42" spans="1:1" x14ac:dyDescent="0.4">
      <c r="A42" s="46"/>
    </row>
    <row r="43" spans="1:1" x14ac:dyDescent="0.4">
      <c r="A43" s="46"/>
    </row>
    <row r="44" spans="1:1" x14ac:dyDescent="0.4">
      <c r="A44" s="46"/>
    </row>
    <row r="45" spans="1:1" x14ac:dyDescent="0.4">
      <c r="A45" s="46"/>
    </row>
    <row r="46" spans="1:1" x14ac:dyDescent="0.4">
      <c r="A46" s="46"/>
    </row>
    <row r="47" spans="1:1" x14ac:dyDescent="0.4">
      <c r="A47" s="46"/>
    </row>
    <row r="48" spans="1:1" x14ac:dyDescent="0.4">
      <c r="A48" s="46"/>
    </row>
    <row r="49" spans="1:1" x14ac:dyDescent="0.4">
      <c r="A49" s="46"/>
    </row>
    <row r="50" spans="1:1" x14ac:dyDescent="0.4">
      <c r="A50" s="46"/>
    </row>
    <row r="51" spans="1:1" x14ac:dyDescent="0.4">
      <c r="A51" s="46"/>
    </row>
    <row r="52" spans="1:1" x14ac:dyDescent="0.4">
      <c r="A52" s="46"/>
    </row>
    <row r="53" spans="1:1" x14ac:dyDescent="0.4">
      <c r="A53" s="46"/>
    </row>
    <row r="54" spans="1:1" x14ac:dyDescent="0.4">
      <c r="A54" s="46"/>
    </row>
    <row r="55" spans="1:1" x14ac:dyDescent="0.4">
      <c r="A55" s="46"/>
    </row>
    <row r="56" spans="1:1" x14ac:dyDescent="0.4">
      <c r="A56" s="46"/>
    </row>
    <row r="57" spans="1:1" x14ac:dyDescent="0.4">
      <c r="A57" s="46"/>
    </row>
    <row r="58" spans="1:1" x14ac:dyDescent="0.4">
      <c r="A58" s="46"/>
    </row>
    <row r="59" spans="1:1" x14ac:dyDescent="0.4">
      <c r="A59" s="46"/>
    </row>
    <row r="60" spans="1:1" x14ac:dyDescent="0.4">
      <c r="A60" s="46"/>
    </row>
    <row r="61" spans="1:1" x14ac:dyDescent="0.4">
      <c r="A61" s="46"/>
    </row>
    <row r="62" spans="1:1" x14ac:dyDescent="0.4">
      <c r="A62" s="46"/>
    </row>
    <row r="63" spans="1:1" x14ac:dyDescent="0.4">
      <c r="A63" s="46"/>
    </row>
    <row r="64" spans="1:1" x14ac:dyDescent="0.4">
      <c r="A64" s="46"/>
    </row>
    <row r="65" spans="1:1" x14ac:dyDescent="0.4">
      <c r="A65" s="46"/>
    </row>
    <row r="66" spans="1:1" x14ac:dyDescent="0.4">
      <c r="A66" s="46"/>
    </row>
    <row r="67" spans="1:1" x14ac:dyDescent="0.4">
      <c r="A67" s="46"/>
    </row>
    <row r="68" spans="1:1" x14ac:dyDescent="0.4">
      <c r="A68" s="46"/>
    </row>
    <row r="69" spans="1:1" x14ac:dyDescent="0.4">
      <c r="A69" s="46"/>
    </row>
    <row r="70" spans="1:1" x14ac:dyDescent="0.4">
      <c r="A70" s="46"/>
    </row>
    <row r="71" spans="1:1" x14ac:dyDescent="0.4">
      <c r="A71" s="46"/>
    </row>
    <row r="72" spans="1:1" x14ac:dyDescent="0.4">
      <c r="A72" s="46"/>
    </row>
    <row r="73" spans="1:1" x14ac:dyDescent="0.4">
      <c r="A73" s="46"/>
    </row>
    <row r="74" spans="1:1" x14ac:dyDescent="0.4">
      <c r="A74" s="46"/>
    </row>
    <row r="75" spans="1:1" x14ac:dyDescent="0.4">
      <c r="A75" s="46"/>
    </row>
    <row r="76" spans="1:1" x14ac:dyDescent="0.4">
      <c r="A76" s="46"/>
    </row>
    <row r="77" spans="1:1" x14ac:dyDescent="0.4">
      <c r="A77" s="46"/>
    </row>
    <row r="78" spans="1:1" x14ac:dyDescent="0.4">
      <c r="A78" s="46"/>
    </row>
    <row r="79" spans="1:1" x14ac:dyDescent="0.4">
      <c r="A79" s="46"/>
    </row>
    <row r="80" spans="1:1" x14ac:dyDescent="0.4">
      <c r="A80" s="46"/>
    </row>
    <row r="81" spans="1:1" x14ac:dyDescent="0.4">
      <c r="A81" s="46"/>
    </row>
    <row r="82" spans="1:1" x14ac:dyDescent="0.4">
      <c r="A82" s="46"/>
    </row>
    <row r="83" spans="1:1" x14ac:dyDescent="0.4">
      <c r="A83" s="46"/>
    </row>
    <row r="84" spans="1:1" x14ac:dyDescent="0.4">
      <c r="A84" s="46"/>
    </row>
    <row r="85" spans="1:1" x14ac:dyDescent="0.4">
      <c r="A85" s="46"/>
    </row>
    <row r="86" spans="1:1" x14ac:dyDescent="0.4">
      <c r="A86" s="46"/>
    </row>
    <row r="87" spans="1:1" x14ac:dyDescent="0.4">
      <c r="A87" s="46"/>
    </row>
    <row r="88" spans="1:1" x14ac:dyDescent="0.4">
      <c r="A88" s="46"/>
    </row>
    <row r="89" spans="1:1" x14ac:dyDescent="0.4">
      <c r="A89" s="46"/>
    </row>
    <row r="90" spans="1:1" x14ac:dyDescent="0.4">
      <c r="A90" s="46"/>
    </row>
    <row r="91" spans="1:1" x14ac:dyDescent="0.4">
      <c r="A91" s="46"/>
    </row>
    <row r="92" spans="1:1" x14ac:dyDescent="0.4">
      <c r="A92" s="46"/>
    </row>
    <row r="93" spans="1:1" x14ac:dyDescent="0.4">
      <c r="A93" s="46"/>
    </row>
    <row r="94" spans="1:1" x14ac:dyDescent="0.4">
      <c r="A94" s="46"/>
    </row>
    <row r="95" spans="1:1" x14ac:dyDescent="0.4">
      <c r="A95" s="46"/>
    </row>
    <row r="96" spans="1:1" x14ac:dyDescent="0.4">
      <c r="A96" s="46"/>
    </row>
    <row r="97" spans="1:1" x14ac:dyDescent="0.4">
      <c r="A97" s="46"/>
    </row>
    <row r="98" spans="1:1" x14ac:dyDescent="0.4">
      <c r="A98" s="46"/>
    </row>
    <row r="99" spans="1:1" x14ac:dyDescent="0.4">
      <c r="A99" s="46"/>
    </row>
    <row r="100" spans="1:1" x14ac:dyDescent="0.4">
      <c r="A100" s="46"/>
    </row>
    <row r="101" spans="1:1" x14ac:dyDescent="0.4">
      <c r="A101" s="46"/>
    </row>
    <row r="102" spans="1:1" x14ac:dyDescent="0.4">
      <c r="A102" s="46"/>
    </row>
    <row r="103" spans="1:1" x14ac:dyDescent="0.4">
      <c r="A103" s="46"/>
    </row>
    <row r="104" spans="1:1" x14ac:dyDescent="0.4">
      <c r="A104" s="46"/>
    </row>
    <row r="105" spans="1:1" x14ac:dyDescent="0.4">
      <c r="A105" s="46"/>
    </row>
    <row r="106" spans="1:1" x14ac:dyDescent="0.4">
      <c r="A106" s="46"/>
    </row>
    <row r="107" spans="1:1" x14ac:dyDescent="0.4">
      <c r="A107" s="46"/>
    </row>
    <row r="108" spans="1:1" x14ac:dyDescent="0.4">
      <c r="A108" s="46"/>
    </row>
    <row r="109" spans="1:1" x14ac:dyDescent="0.4">
      <c r="A109" s="46"/>
    </row>
    <row r="110" spans="1:1" x14ac:dyDescent="0.4">
      <c r="A110" s="46"/>
    </row>
    <row r="111" spans="1:1" x14ac:dyDescent="0.4">
      <c r="A111" s="46"/>
    </row>
    <row r="112" spans="1:1" x14ac:dyDescent="0.4">
      <c r="A112" s="46"/>
    </row>
    <row r="113" spans="1:1" x14ac:dyDescent="0.4">
      <c r="A113" s="46"/>
    </row>
    <row r="114" spans="1:1" x14ac:dyDescent="0.4">
      <c r="A114" s="46"/>
    </row>
    <row r="115" spans="1:1" x14ac:dyDescent="0.4">
      <c r="A115" s="46"/>
    </row>
    <row r="116" spans="1:1" x14ac:dyDescent="0.4">
      <c r="A116" s="46"/>
    </row>
    <row r="117" spans="1:1" x14ac:dyDescent="0.4">
      <c r="A117" s="46"/>
    </row>
    <row r="118" spans="1:1" x14ac:dyDescent="0.4">
      <c r="A118" s="46"/>
    </row>
    <row r="119" spans="1:1" x14ac:dyDescent="0.4">
      <c r="A119" s="46"/>
    </row>
    <row r="120" spans="1:1" x14ac:dyDescent="0.4">
      <c r="A120" s="46"/>
    </row>
    <row r="121" spans="1:1" x14ac:dyDescent="0.4">
      <c r="A121" s="46"/>
    </row>
    <row r="122" spans="1:1" x14ac:dyDescent="0.4">
      <c r="A122" s="46"/>
    </row>
    <row r="123" spans="1:1" x14ac:dyDescent="0.4">
      <c r="A123" s="46"/>
    </row>
    <row r="124" spans="1:1" x14ac:dyDescent="0.4">
      <c r="A124" s="46"/>
    </row>
    <row r="125" spans="1:1" x14ac:dyDescent="0.4">
      <c r="A125" s="46"/>
    </row>
    <row r="126" spans="1:1" x14ac:dyDescent="0.4">
      <c r="A126" s="46"/>
    </row>
    <row r="127" spans="1:1" x14ac:dyDescent="0.4">
      <c r="A127" s="46"/>
    </row>
    <row r="128" spans="1:1" x14ac:dyDescent="0.4">
      <c r="A128" s="46"/>
    </row>
    <row r="129" spans="1:1" x14ac:dyDescent="0.4">
      <c r="A129" s="46"/>
    </row>
    <row r="130" spans="1:1" x14ac:dyDescent="0.4">
      <c r="A130" s="46"/>
    </row>
    <row r="131" spans="1:1" x14ac:dyDescent="0.4">
      <c r="A131" s="46"/>
    </row>
    <row r="132" spans="1:1" x14ac:dyDescent="0.4">
      <c r="A132" s="46"/>
    </row>
    <row r="133" spans="1:1" x14ac:dyDescent="0.4">
      <c r="A133" s="46"/>
    </row>
    <row r="134" spans="1:1" x14ac:dyDescent="0.4">
      <c r="A134" s="46"/>
    </row>
    <row r="135" spans="1:1" x14ac:dyDescent="0.4">
      <c r="A135" s="46"/>
    </row>
    <row r="136" spans="1:1" x14ac:dyDescent="0.4">
      <c r="A136" s="46"/>
    </row>
  </sheetData>
  <mergeCells count="1">
    <mergeCell ref="E1:F1"/>
  </mergeCells>
  <pageMargins left="0" right="0" top="0.5" bottom="0" header="0.5" footer="0.5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37"/>
  <sheetViews>
    <sheetView showGridLines="0" topLeftCell="A16" zoomScaleNormal="100" workbookViewId="0">
      <selection activeCell="A9" sqref="A9:G33"/>
    </sheetView>
  </sheetViews>
  <sheetFormatPr defaultColWidth="9.1328125" defaultRowHeight="13.15" x14ac:dyDescent="0.4"/>
  <cols>
    <col min="1" max="1" width="10.86328125" style="32" customWidth="1"/>
    <col min="2" max="2" width="29.86328125" style="1" bestFit="1" customWidth="1"/>
    <col min="3" max="3" width="10" style="2" bestFit="1" customWidth="1"/>
    <col min="4" max="7" width="9.86328125" style="2" bestFit="1" customWidth="1"/>
    <col min="8" max="8" width="7.1328125" style="51" bestFit="1" customWidth="1"/>
    <col min="9" max="15" width="14.73046875" style="2" customWidth="1"/>
    <col min="16" max="16384" width="9.1328125" style="1"/>
  </cols>
  <sheetData>
    <row r="1" spans="1:15" x14ac:dyDescent="0.4">
      <c r="A1" s="4"/>
      <c r="B1" s="5"/>
      <c r="C1" s="74" t="s">
        <v>483</v>
      </c>
      <c r="D1" s="74" t="s">
        <v>484</v>
      </c>
      <c r="E1" s="103" t="s">
        <v>485</v>
      </c>
      <c r="F1" s="103"/>
      <c r="G1" s="74" t="s">
        <v>541</v>
      </c>
      <c r="H1" s="47"/>
      <c r="I1" s="3"/>
      <c r="J1" s="3"/>
      <c r="K1" s="3"/>
      <c r="L1" s="3"/>
      <c r="M1" s="3"/>
      <c r="N1" s="3"/>
      <c r="O1" s="3"/>
    </row>
    <row r="2" spans="1:15" s="60" customFormat="1" ht="26.25" x14ac:dyDescent="0.4">
      <c r="A2" s="57" t="s">
        <v>0</v>
      </c>
      <c r="B2" s="58" t="s">
        <v>1</v>
      </c>
      <c r="C2" s="68" t="s">
        <v>3</v>
      </c>
      <c r="D2" s="68" t="s">
        <v>3</v>
      </c>
      <c r="E2" s="68" t="s">
        <v>2</v>
      </c>
      <c r="F2" s="68" t="s">
        <v>3</v>
      </c>
      <c r="G2" s="68" t="s">
        <v>486</v>
      </c>
      <c r="H2" s="68"/>
      <c r="I2" s="59"/>
      <c r="J2" s="59"/>
      <c r="K2" s="59"/>
      <c r="L2" s="59"/>
      <c r="M2" s="59"/>
      <c r="N2" s="59"/>
      <c r="O2" s="59"/>
    </row>
    <row r="3" spans="1:15" x14ac:dyDescent="0.4">
      <c r="A3" s="34" t="s">
        <v>100</v>
      </c>
      <c r="B3" s="22" t="s">
        <v>101</v>
      </c>
      <c r="C3" s="35">
        <v>1001.71</v>
      </c>
      <c r="D3" s="35">
        <v>3825.56</v>
      </c>
      <c r="E3" s="35">
        <v>150</v>
      </c>
      <c r="F3" s="35">
        <v>233.87</v>
      </c>
      <c r="G3" s="35">
        <v>180</v>
      </c>
      <c r="H3" s="48">
        <f>(G3-E3)/E3</f>
        <v>0.2</v>
      </c>
      <c r="I3" s="33"/>
      <c r="J3" s="33"/>
      <c r="K3" s="33"/>
      <c r="L3" s="33"/>
      <c r="M3" s="33"/>
      <c r="N3" s="33"/>
      <c r="O3" s="33"/>
    </row>
    <row r="4" spans="1:15" x14ac:dyDescent="0.4">
      <c r="A4" s="34" t="s">
        <v>102</v>
      </c>
      <c r="B4" s="22" t="s">
        <v>103</v>
      </c>
      <c r="C4" s="35">
        <v>50512.23</v>
      </c>
      <c r="D4" s="35">
        <v>308896.27</v>
      </c>
      <c r="E4" s="35">
        <v>300000</v>
      </c>
      <c r="F4" s="35">
        <v>240294.55</v>
      </c>
      <c r="G4" s="35">
        <v>310000</v>
      </c>
      <c r="H4" s="24"/>
    </row>
    <row r="5" spans="1:15" x14ac:dyDescent="0.4">
      <c r="A5" s="53" t="s">
        <v>545</v>
      </c>
      <c r="B5" s="25" t="s">
        <v>546</v>
      </c>
      <c r="C5" s="54" t="s">
        <v>490</v>
      </c>
      <c r="D5" s="54" t="s">
        <v>490</v>
      </c>
      <c r="E5" s="54">
        <v>5000</v>
      </c>
      <c r="F5" s="54">
        <v>6858.05</v>
      </c>
      <c r="G5" s="54">
        <v>7500</v>
      </c>
      <c r="H5" s="55">
        <f t="shared" ref="H5:H30" si="0">(G5-E5)/E5</f>
        <v>0.5</v>
      </c>
    </row>
    <row r="6" spans="1:15" s="5" customFormat="1" x14ac:dyDescent="0.4">
      <c r="A6" s="49"/>
      <c r="B6" s="50" t="s">
        <v>499</v>
      </c>
      <c r="C6" s="39">
        <f>SUM(C3:C5)</f>
        <v>51513.94</v>
      </c>
      <c r="D6" s="39">
        <f>SUM(D3:D5)</f>
        <v>312721.83</v>
      </c>
      <c r="E6" s="39">
        <f>SUM(E3:E5)</f>
        <v>305150</v>
      </c>
      <c r="F6" s="39">
        <f>SUM(F3:F5)</f>
        <v>247386.46999999997</v>
      </c>
      <c r="G6" s="39">
        <f>SUM(G3:G5)</f>
        <v>317680</v>
      </c>
      <c r="H6" s="24">
        <f t="shared" si="0"/>
        <v>4.1061772898574468E-2</v>
      </c>
      <c r="I6" s="3"/>
      <c r="J6" s="3"/>
      <c r="K6" s="3"/>
      <c r="L6" s="3"/>
      <c r="M6" s="3"/>
      <c r="N6" s="3"/>
      <c r="O6" s="3"/>
    </row>
    <row r="7" spans="1:15" s="5" customFormat="1" x14ac:dyDescent="0.4">
      <c r="A7" s="49"/>
      <c r="C7" s="3"/>
      <c r="D7" s="3"/>
      <c r="E7" s="3"/>
      <c r="F7" s="3"/>
      <c r="G7" s="3"/>
      <c r="H7" s="18" t="s">
        <v>490</v>
      </c>
      <c r="I7" s="3"/>
      <c r="J7" s="3"/>
      <c r="K7" s="3"/>
      <c r="L7" s="3"/>
      <c r="M7" s="3"/>
      <c r="N7" s="3"/>
      <c r="O7" s="3"/>
    </row>
    <row r="8" spans="1:15" x14ac:dyDescent="0.4">
      <c r="A8" s="46"/>
      <c r="H8" s="18" t="s">
        <v>490</v>
      </c>
    </row>
    <row r="9" spans="1:15" x14ac:dyDescent="0.4">
      <c r="A9" s="34" t="s">
        <v>363</v>
      </c>
      <c r="B9" s="22" t="s">
        <v>364</v>
      </c>
      <c r="C9" s="35">
        <v>73990.92</v>
      </c>
      <c r="D9" s="35">
        <v>10834.51</v>
      </c>
      <c r="E9" s="35">
        <v>15000</v>
      </c>
      <c r="F9" s="35">
        <v>9840</v>
      </c>
      <c r="G9" s="35">
        <v>33137.519999999997</v>
      </c>
      <c r="H9" s="24">
        <f t="shared" si="0"/>
        <v>1.2091679999999998</v>
      </c>
    </row>
    <row r="10" spans="1:15" x14ac:dyDescent="0.4">
      <c r="A10" s="34" t="s">
        <v>365</v>
      </c>
      <c r="B10" s="22" t="s">
        <v>194</v>
      </c>
      <c r="C10" s="35">
        <v>166.27</v>
      </c>
      <c r="D10" s="35">
        <v>799.78</v>
      </c>
      <c r="E10" s="35">
        <v>1147.5</v>
      </c>
      <c r="F10" s="35">
        <v>752.78</v>
      </c>
      <c r="G10" s="35">
        <v>2694.14</v>
      </c>
      <c r="H10" s="24">
        <f t="shared" si="0"/>
        <v>1.3478344226579519</v>
      </c>
    </row>
    <row r="11" spans="1:15" x14ac:dyDescent="0.4">
      <c r="A11" s="34" t="s">
        <v>366</v>
      </c>
      <c r="B11" s="22" t="s">
        <v>159</v>
      </c>
      <c r="C11" s="35"/>
      <c r="D11" s="35"/>
      <c r="E11" s="35"/>
      <c r="F11" s="35"/>
      <c r="G11" s="35">
        <v>1215</v>
      </c>
      <c r="H11" s="24" t="s">
        <v>490</v>
      </c>
    </row>
    <row r="12" spans="1:15" x14ac:dyDescent="0.4">
      <c r="A12" s="34" t="s">
        <v>374</v>
      </c>
      <c r="B12" s="22" t="s">
        <v>561</v>
      </c>
      <c r="C12" s="35"/>
      <c r="D12" s="35"/>
      <c r="E12" s="35"/>
      <c r="F12" s="35"/>
      <c r="G12" s="35">
        <v>160</v>
      </c>
      <c r="H12" s="24"/>
    </row>
    <row r="13" spans="1:15" x14ac:dyDescent="0.4">
      <c r="A13" s="53" t="s">
        <v>367</v>
      </c>
      <c r="B13" s="25" t="s">
        <v>161</v>
      </c>
      <c r="C13" s="54">
        <v>0</v>
      </c>
      <c r="D13" s="54">
        <v>0</v>
      </c>
      <c r="E13" s="54">
        <v>0</v>
      </c>
      <c r="F13" s="54">
        <v>0</v>
      </c>
      <c r="G13" s="54">
        <v>7245</v>
      </c>
      <c r="H13" s="55" t="s">
        <v>490</v>
      </c>
    </row>
    <row r="14" spans="1:15" ht="15.75" customHeight="1" x14ac:dyDescent="0.4">
      <c r="A14" s="34"/>
      <c r="B14" s="38" t="s">
        <v>518</v>
      </c>
      <c r="C14" s="39">
        <f>SUM(C9:C13)</f>
        <v>74157.19</v>
      </c>
      <c r="D14" s="39">
        <f t="shared" ref="D14:G14" si="1">SUM(D9:D13)</f>
        <v>11634.29</v>
      </c>
      <c r="E14" s="39">
        <f t="shared" si="1"/>
        <v>16147.5</v>
      </c>
      <c r="F14" s="39">
        <f t="shared" si="1"/>
        <v>10592.78</v>
      </c>
      <c r="G14" s="39">
        <f t="shared" si="1"/>
        <v>44451.659999999996</v>
      </c>
      <c r="H14" s="42"/>
    </row>
    <row r="15" spans="1:15" x14ac:dyDescent="0.4">
      <c r="A15" s="34"/>
      <c r="B15" s="22"/>
      <c r="C15" s="35"/>
      <c r="D15" s="35"/>
      <c r="E15" s="35"/>
      <c r="F15" s="35"/>
      <c r="G15" s="35"/>
      <c r="H15" s="24"/>
    </row>
    <row r="16" spans="1:15" x14ac:dyDescent="0.4">
      <c r="A16" s="34"/>
      <c r="B16" s="22"/>
      <c r="C16" s="35"/>
      <c r="D16" s="35"/>
      <c r="E16" s="35"/>
      <c r="F16" s="35"/>
      <c r="G16" s="35"/>
      <c r="H16" s="24"/>
    </row>
    <row r="17" spans="1:8" x14ac:dyDescent="0.4">
      <c r="A17" s="34" t="s">
        <v>368</v>
      </c>
      <c r="B17" s="22" t="s">
        <v>203</v>
      </c>
      <c r="C17" s="35">
        <v>2584.08</v>
      </c>
      <c r="D17" s="35">
        <v>382.1</v>
      </c>
      <c r="E17" s="35">
        <v>500</v>
      </c>
      <c r="F17" s="35">
        <v>462.87</v>
      </c>
      <c r="G17" s="35">
        <v>500</v>
      </c>
      <c r="H17" s="24">
        <f t="shared" si="0"/>
        <v>0</v>
      </c>
    </row>
    <row r="18" spans="1:8" x14ac:dyDescent="0.4">
      <c r="A18" s="34" t="s">
        <v>369</v>
      </c>
      <c r="B18" s="22" t="s">
        <v>370</v>
      </c>
      <c r="C18" s="35">
        <v>0</v>
      </c>
      <c r="D18" s="35">
        <v>912.52</v>
      </c>
      <c r="E18" s="35">
        <v>5000</v>
      </c>
      <c r="F18" s="35">
        <v>1551</v>
      </c>
      <c r="G18" s="35">
        <v>2500</v>
      </c>
      <c r="H18" s="24">
        <f t="shared" si="0"/>
        <v>-0.5</v>
      </c>
    </row>
    <row r="19" spans="1:8" x14ac:dyDescent="0.4">
      <c r="A19" s="34" t="s">
        <v>371</v>
      </c>
      <c r="B19" s="22" t="s">
        <v>372</v>
      </c>
      <c r="C19" s="35">
        <v>0</v>
      </c>
      <c r="D19" s="35">
        <v>179</v>
      </c>
      <c r="E19" s="35">
        <v>500</v>
      </c>
      <c r="F19" s="35">
        <v>300</v>
      </c>
      <c r="G19" s="35">
        <v>500</v>
      </c>
      <c r="H19" s="24">
        <f t="shared" si="0"/>
        <v>0</v>
      </c>
    </row>
    <row r="20" spans="1:8" x14ac:dyDescent="0.4">
      <c r="A20" s="34" t="s">
        <v>373</v>
      </c>
      <c r="B20" s="22" t="s">
        <v>166</v>
      </c>
      <c r="C20" s="35">
        <v>1033.75</v>
      </c>
      <c r="D20" s="35">
        <v>2105.8000000000002</v>
      </c>
      <c r="E20" s="35">
        <v>2000</v>
      </c>
      <c r="F20" s="35">
        <v>1862</v>
      </c>
      <c r="G20" s="35">
        <v>2000</v>
      </c>
      <c r="H20" s="24" t="s">
        <v>490</v>
      </c>
    </row>
    <row r="21" spans="1:8" x14ac:dyDescent="0.4">
      <c r="A21" s="34" t="s">
        <v>375</v>
      </c>
      <c r="B21" s="22" t="s">
        <v>376</v>
      </c>
      <c r="C21" s="35">
        <v>1975</v>
      </c>
      <c r="D21" s="35">
        <v>30068</v>
      </c>
      <c r="E21" s="35">
        <v>32175.42</v>
      </c>
      <c r="F21" s="35">
        <v>32175.42</v>
      </c>
      <c r="G21" s="35">
        <v>39082</v>
      </c>
      <c r="H21" s="24">
        <f t="shared" si="0"/>
        <v>0.21465391904752143</v>
      </c>
    </row>
    <row r="22" spans="1:8" x14ac:dyDescent="0.4">
      <c r="A22" s="34" t="s">
        <v>377</v>
      </c>
      <c r="B22" s="22" t="s">
        <v>378</v>
      </c>
      <c r="C22" s="35">
        <v>0</v>
      </c>
      <c r="D22" s="35"/>
      <c r="E22" s="35">
        <v>20000</v>
      </c>
      <c r="F22" s="35"/>
      <c r="G22" s="35">
        <v>10000</v>
      </c>
      <c r="H22" s="24">
        <f t="shared" si="0"/>
        <v>-0.5</v>
      </c>
    </row>
    <row r="23" spans="1:8" x14ac:dyDescent="0.4">
      <c r="A23" s="34" t="s">
        <v>379</v>
      </c>
      <c r="B23" s="22" t="s">
        <v>380</v>
      </c>
      <c r="C23" s="35">
        <v>0</v>
      </c>
      <c r="D23" s="35">
        <v>1068</v>
      </c>
      <c r="E23" s="35">
        <v>4000</v>
      </c>
      <c r="F23" s="35">
        <v>866.83</v>
      </c>
      <c r="G23" s="35">
        <v>4000</v>
      </c>
      <c r="H23" s="24">
        <f t="shared" si="0"/>
        <v>0</v>
      </c>
    </row>
    <row r="24" spans="1:8" x14ac:dyDescent="0.4">
      <c r="A24" s="34" t="s">
        <v>381</v>
      </c>
      <c r="B24" s="22" t="s">
        <v>382</v>
      </c>
      <c r="C24" s="35">
        <v>0</v>
      </c>
      <c r="D24" s="35">
        <v>1149.04</v>
      </c>
      <c r="E24" s="35">
        <v>8000</v>
      </c>
      <c r="F24" s="35">
        <v>1189.6199999999999</v>
      </c>
      <c r="G24" s="35">
        <v>5000</v>
      </c>
      <c r="H24" s="24">
        <f t="shared" si="0"/>
        <v>-0.375</v>
      </c>
    </row>
    <row r="25" spans="1:8" x14ac:dyDescent="0.4">
      <c r="A25" s="34" t="s">
        <v>559</v>
      </c>
      <c r="B25" s="22" t="s">
        <v>558</v>
      </c>
      <c r="C25" s="35"/>
      <c r="D25" s="35"/>
      <c r="E25" s="35"/>
      <c r="F25" s="35">
        <v>5000</v>
      </c>
      <c r="G25" s="35"/>
      <c r="H25" s="24"/>
    </row>
    <row r="26" spans="1:8" x14ac:dyDescent="0.4">
      <c r="A26" s="34" t="s">
        <v>560</v>
      </c>
      <c r="B26" s="22" t="s">
        <v>547</v>
      </c>
      <c r="C26" s="35"/>
      <c r="D26" s="35"/>
      <c r="E26" s="35">
        <v>40000</v>
      </c>
      <c r="F26" s="35">
        <v>28389.82</v>
      </c>
      <c r="G26" s="35">
        <v>40000</v>
      </c>
      <c r="H26" s="24">
        <f t="shared" si="0"/>
        <v>0</v>
      </c>
    </row>
    <row r="27" spans="1:8" x14ac:dyDescent="0.4">
      <c r="A27" s="34" t="s">
        <v>383</v>
      </c>
      <c r="B27" s="22" t="s">
        <v>384</v>
      </c>
      <c r="C27" s="35">
        <v>0</v>
      </c>
      <c r="D27" s="35">
        <v>49060.76</v>
      </c>
      <c r="E27" s="35">
        <v>30000</v>
      </c>
      <c r="F27" s="35">
        <v>0</v>
      </c>
      <c r="G27" s="35">
        <v>30000</v>
      </c>
      <c r="H27" s="24">
        <f t="shared" si="0"/>
        <v>0</v>
      </c>
    </row>
    <row r="28" spans="1:8" x14ac:dyDescent="0.4">
      <c r="A28" s="34" t="s">
        <v>385</v>
      </c>
      <c r="B28" s="22" t="s">
        <v>386</v>
      </c>
      <c r="C28" s="35">
        <v>0</v>
      </c>
      <c r="D28" s="35">
        <v>1571.37</v>
      </c>
      <c r="E28" s="35">
        <v>11000</v>
      </c>
      <c r="F28" s="35">
        <v>10408.08</v>
      </c>
      <c r="G28" s="35">
        <v>11000</v>
      </c>
      <c r="H28" s="24">
        <f t="shared" si="0"/>
        <v>0</v>
      </c>
    </row>
    <row r="29" spans="1:8" x14ac:dyDescent="0.4">
      <c r="A29" s="34" t="s">
        <v>387</v>
      </c>
      <c r="B29" s="22" t="s">
        <v>388</v>
      </c>
      <c r="C29" s="35">
        <v>0</v>
      </c>
      <c r="D29" s="35">
        <v>0</v>
      </c>
      <c r="E29" s="35">
        <v>15000</v>
      </c>
      <c r="F29" s="35">
        <v>4002.5</v>
      </c>
      <c r="G29" s="35">
        <v>15000</v>
      </c>
      <c r="H29" s="24">
        <f t="shared" si="0"/>
        <v>0</v>
      </c>
    </row>
    <row r="30" spans="1:8" x14ac:dyDescent="0.4">
      <c r="A30" s="53" t="s">
        <v>389</v>
      </c>
      <c r="B30" s="25" t="s">
        <v>390</v>
      </c>
      <c r="C30" s="54">
        <v>0</v>
      </c>
      <c r="D30" s="54">
        <v>3600</v>
      </c>
      <c r="E30" s="54">
        <v>3000</v>
      </c>
      <c r="F30" s="54">
        <v>0</v>
      </c>
      <c r="G30" s="54">
        <v>3000</v>
      </c>
      <c r="H30" s="55">
        <f t="shared" si="0"/>
        <v>0</v>
      </c>
    </row>
    <row r="31" spans="1:8" x14ac:dyDescent="0.4">
      <c r="A31" s="34"/>
      <c r="B31" s="38" t="s">
        <v>517</v>
      </c>
      <c r="C31" s="39">
        <f>SUM(C17:C30)</f>
        <v>5592.83</v>
      </c>
      <c r="D31" s="39">
        <f>SUM(D17:D30)</f>
        <v>90096.59</v>
      </c>
      <c r="E31" s="39">
        <f>SUM(E17:E30)</f>
        <v>171175.41999999998</v>
      </c>
      <c r="F31" s="39">
        <f>SUM(F17:F30)</f>
        <v>86208.14</v>
      </c>
      <c r="G31" s="39">
        <f>SUM(G17:G30)</f>
        <v>162582</v>
      </c>
      <c r="H31" s="39" t="s">
        <v>490</v>
      </c>
    </row>
    <row r="32" spans="1:8" x14ac:dyDescent="0.4">
      <c r="A32" s="40"/>
      <c r="B32" s="22"/>
      <c r="C32" s="35"/>
      <c r="D32" s="35"/>
      <c r="E32" s="35"/>
      <c r="F32" s="35"/>
      <c r="G32" s="35"/>
      <c r="H32" s="35"/>
    </row>
    <row r="33" spans="1:15" s="5" customFormat="1" x14ac:dyDescent="0.4">
      <c r="A33" s="41"/>
      <c r="B33" s="50" t="s">
        <v>500</v>
      </c>
      <c r="C33" s="39">
        <f>C14+C31</f>
        <v>79750.02</v>
      </c>
      <c r="D33" s="39">
        <f>D14+D31</f>
        <v>101730.88</v>
      </c>
      <c r="E33" s="39">
        <f>E14+E31</f>
        <v>187322.91999999998</v>
      </c>
      <c r="F33" s="39">
        <f>F14+F31</f>
        <v>96800.92</v>
      </c>
      <c r="G33" s="39">
        <f>G14+G31</f>
        <v>207033.66</v>
      </c>
      <c r="H33" s="39" t="s">
        <v>490</v>
      </c>
      <c r="I33" s="3"/>
      <c r="J33" s="3"/>
      <c r="K33" s="3"/>
      <c r="L33" s="3"/>
      <c r="M33" s="3"/>
      <c r="N33" s="3"/>
      <c r="O33" s="3"/>
    </row>
    <row r="37" spans="1:15" x14ac:dyDescent="0.4">
      <c r="A37" s="32" t="s">
        <v>567</v>
      </c>
      <c r="C37" s="2">
        <f>C6-C33</f>
        <v>-28236.080000000002</v>
      </c>
      <c r="D37" s="2">
        <f t="shared" ref="D37:G37" si="2">D6-D33</f>
        <v>210990.95</v>
      </c>
      <c r="E37" s="2">
        <f t="shared" si="2"/>
        <v>117827.08000000002</v>
      </c>
      <c r="F37" s="2">
        <f t="shared" si="2"/>
        <v>150585.54999999999</v>
      </c>
      <c r="G37" s="2">
        <f t="shared" si="2"/>
        <v>110646.34</v>
      </c>
    </row>
  </sheetData>
  <mergeCells count="1">
    <mergeCell ref="E1:F1"/>
  </mergeCells>
  <pageMargins left="0.25" right="0" top="0.5" bottom="0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20</vt:i4>
      </vt:variant>
    </vt:vector>
  </HeadingPairs>
  <TitlesOfParts>
    <vt:vector size="37" baseType="lpstr">
      <vt:lpstr>Total Page</vt:lpstr>
      <vt:lpstr>GF Revenues</vt:lpstr>
      <vt:lpstr>GF - Code</vt:lpstr>
      <vt:lpstr>GF - Gen</vt:lpstr>
      <vt:lpstr>GF - Court</vt:lpstr>
      <vt:lpstr>GF - PD</vt:lpstr>
      <vt:lpstr>GF - PW</vt:lpstr>
      <vt:lpstr>GF - Park</vt:lpstr>
      <vt:lpstr>MDD</vt:lpstr>
      <vt:lpstr>Hotel Motel</vt:lpstr>
      <vt:lpstr>Streets</vt:lpstr>
      <vt:lpstr>Debt</vt:lpstr>
      <vt:lpstr>Cout Sec Tec</vt:lpstr>
      <vt:lpstr>Utility - Rev</vt:lpstr>
      <vt:lpstr>Utility - Exp</vt:lpstr>
      <vt:lpstr>Capital</vt:lpstr>
      <vt:lpstr>Impact Fees</vt:lpstr>
      <vt:lpstr>'GF - Gen'!Print_Area</vt:lpstr>
      <vt:lpstr>'GF Revenues'!Print_Area</vt:lpstr>
      <vt:lpstr>'Hotel Motel'!Print_Area</vt:lpstr>
      <vt:lpstr>'Utility - Exp'!Print_Area</vt:lpstr>
      <vt:lpstr>Capital!Print_Titles</vt:lpstr>
      <vt:lpstr>'Cout Sec Tec'!Print_Titles</vt:lpstr>
      <vt:lpstr>Debt!Print_Titles</vt:lpstr>
      <vt:lpstr>'GF - Code'!Print_Titles</vt:lpstr>
      <vt:lpstr>'GF - Court'!Print_Titles</vt:lpstr>
      <vt:lpstr>'GF - Gen'!Print_Titles</vt:lpstr>
      <vt:lpstr>'GF - Park'!Print_Titles</vt:lpstr>
      <vt:lpstr>'GF - PD'!Print_Titles</vt:lpstr>
      <vt:lpstr>'GF - PW'!Print_Titles</vt:lpstr>
      <vt:lpstr>'GF Revenues'!Print_Titles</vt:lpstr>
      <vt:lpstr>'Hotel Motel'!Print_Titles</vt:lpstr>
      <vt:lpstr>'Impact Fees'!Print_Titles</vt:lpstr>
      <vt:lpstr>MDD!Print_Titles</vt:lpstr>
      <vt:lpstr>Streets!Print_Titles</vt:lpstr>
      <vt:lpstr>'Utility - Exp'!Print_Titles</vt:lpstr>
      <vt:lpstr>'Utility - Rev'!Print_Titles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Yvonne Griffin</dc:creator>
  <cp:lastModifiedBy>Yvonne Griffin</cp:lastModifiedBy>
  <cp:lastPrinted>2018-11-14T14:39:02Z</cp:lastPrinted>
  <dcterms:created xsi:type="dcterms:W3CDTF">2017-07-18T20:06:27Z</dcterms:created>
  <dcterms:modified xsi:type="dcterms:W3CDTF">2018-12-12T18:42:04Z</dcterms:modified>
</cp:coreProperties>
</file>